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__ZAMĚSTNANCI\Novák Josef\akce_dokumentace\MK_Ka-6_Svatopluka Čecha\vstupní podklady\2019_0515_podklady od projektanta\rozpočty\rozpočet\zadání\"/>
    </mc:Choice>
  </mc:AlternateContent>
  <bookViews>
    <workbookView xWindow="0" yWindow="0" windowWidth="28800" windowHeight="11700" activeTab="3"/>
  </bookViews>
  <sheets>
    <sheet name="1E_Rekapitulace stavby" sheetId="1" r:id="rId1"/>
    <sheet name="1E_101 - Soupis prací - Komu..." sheetId="2" r:id="rId2"/>
    <sheet name="1E_101b - Soupis prací - Opr..." sheetId="3" r:id="rId3"/>
    <sheet name="1E_VON - Soupis prací - Vedl..." sheetId="4" r:id="rId4"/>
  </sheets>
  <definedNames>
    <definedName name="_xlnm._FilterDatabase" localSheetId="1" hidden="1">'1E_101 - Soupis prací - Komu...'!$C$141:$K$327</definedName>
    <definedName name="_xlnm._FilterDatabase" localSheetId="2" hidden="1">'1E_101b - Soupis prací - Opr...'!$C$137:$K$299</definedName>
    <definedName name="_xlnm._FilterDatabase" localSheetId="3" hidden="1">'1E_VON - Soupis prací - Vedl...'!$C$123:$K$153</definedName>
    <definedName name="_xlnm.Print_Titles" localSheetId="1">'1E_101 - Soupis prací - Komu...'!$141:$141</definedName>
    <definedName name="_xlnm.Print_Titles" localSheetId="2">'1E_101b - Soupis prací - Opr...'!$137:$137</definedName>
    <definedName name="_xlnm.Print_Titles" localSheetId="0">'1E_Rekapitulace stavby'!$92:$92</definedName>
    <definedName name="_xlnm.Print_Titles" localSheetId="3">'1E_VON - Soupis prací - Vedl...'!$123:$123</definedName>
    <definedName name="_xlnm.Print_Area" localSheetId="1">'1E_101 - Soupis prací - Komu...'!$C$4:$J$41,'1E_101 - Soupis prací - Komu...'!$C$50:$J$76,'1E_101 - Soupis prací - Komu...'!$C$82:$J$121,'1E_101 - Soupis prací - Komu...'!$C$127:$K$327</definedName>
    <definedName name="_xlnm.Print_Area" localSheetId="2">'1E_101b - Soupis prací - Opr...'!$C$4:$J$41,'1E_101b - Soupis prací - Opr...'!$C$50:$J$76,'1E_101b - Soupis prací - Opr...'!$C$82:$J$117,'1E_101b - Soupis prací - Opr...'!$C$123:$K$299</definedName>
    <definedName name="_xlnm.Print_Area" localSheetId="0">'1E_Rekapitulace stavby'!$D$4:$AO$76,'1E_Rekapitulace stavby'!$C$82:$AQ$101</definedName>
    <definedName name="_xlnm.Print_Area" localSheetId="3">'1E_VON - Soupis prací - Vedl...'!$C$4:$J$41,'1E_VON - Soupis prací - Vedl...'!$C$50:$J$76,'1E_VON - Soupis prací - Vedl...'!$C$82:$J$103,'1E_VON - Soupis prací - Vedl...'!$C$109:$K$153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100" i="1" s="1"/>
  <c r="J37" i="4"/>
  <c r="AX100" i="1" s="1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 s="1"/>
  <c r="BI147" i="4"/>
  <c r="BH147" i="4"/>
  <c r="BG147" i="4"/>
  <c r="BF147" i="4"/>
  <c r="T147" i="4"/>
  <c r="R147" i="4"/>
  <c r="P147" i="4"/>
  <c r="BK147" i="4"/>
  <c r="J147" i="4"/>
  <c r="BE147" i="4" s="1"/>
  <c r="BI144" i="4"/>
  <c r="BH144" i="4"/>
  <c r="BG144" i="4"/>
  <c r="BF144" i="4"/>
  <c r="T144" i="4"/>
  <c r="R144" i="4"/>
  <c r="P144" i="4"/>
  <c r="BK144" i="4"/>
  <c r="J144" i="4"/>
  <c r="BE144" i="4" s="1"/>
  <c r="BI141" i="4"/>
  <c r="BH141" i="4"/>
  <c r="BG141" i="4"/>
  <c r="BF141" i="4"/>
  <c r="T141" i="4"/>
  <c r="R141" i="4"/>
  <c r="P141" i="4"/>
  <c r="BK141" i="4"/>
  <c r="J141" i="4"/>
  <c r="BE141" i="4" s="1"/>
  <c r="BI138" i="4"/>
  <c r="BH138" i="4"/>
  <c r="BG138" i="4"/>
  <c r="BF138" i="4"/>
  <c r="T138" i="4"/>
  <c r="R138" i="4"/>
  <c r="R137" i="4"/>
  <c r="R136" i="4" s="1"/>
  <c r="P138" i="4"/>
  <c r="BK138" i="4"/>
  <c r="BK137" i="4"/>
  <c r="J137" i="4" s="1"/>
  <c r="J102" i="4" s="1"/>
  <c r="J138" i="4"/>
  <c r="BE138" i="4" s="1"/>
  <c r="BI134" i="4"/>
  <c r="BH134" i="4"/>
  <c r="BG134" i="4"/>
  <c r="BF134" i="4"/>
  <c r="T134" i="4"/>
  <c r="R134" i="4"/>
  <c r="P134" i="4"/>
  <c r="BK134" i="4"/>
  <c r="J134" i="4"/>
  <c r="BE134" i="4" s="1"/>
  <c r="BI132" i="4"/>
  <c r="BH132" i="4"/>
  <c r="BG132" i="4"/>
  <c r="BF132" i="4"/>
  <c r="T132" i="4"/>
  <c r="R132" i="4"/>
  <c r="P132" i="4"/>
  <c r="BK132" i="4"/>
  <c r="J132" i="4"/>
  <c r="BE132" i="4" s="1"/>
  <c r="BI127" i="4"/>
  <c r="F39" i="4" s="1"/>
  <c r="BD100" i="1" s="1"/>
  <c r="BH127" i="4"/>
  <c r="F38" i="4"/>
  <c r="BC100" i="1" s="1"/>
  <c r="BG127" i="4"/>
  <c r="F37" i="4" s="1"/>
  <c r="BB100" i="1" s="1"/>
  <c r="BF127" i="4"/>
  <c r="J36" i="4"/>
  <c r="AW100" i="1" s="1"/>
  <c r="F36" i="4"/>
  <c r="BA100" i="1" s="1"/>
  <c r="BA99" i="1" s="1"/>
  <c r="AW99" i="1" s="1"/>
  <c r="T127" i="4"/>
  <c r="R127" i="4"/>
  <c r="R126" i="4" s="1"/>
  <c r="R125" i="4"/>
  <c r="R124" i="4" s="1"/>
  <c r="P127" i="4"/>
  <c r="BK127" i="4"/>
  <c r="BK126" i="4"/>
  <c r="J126" i="4" s="1"/>
  <c r="J100" i="4" s="1"/>
  <c r="BK125" i="4"/>
  <c r="J125" i="4" s="1"/>
  <c r="J127" i="4"/>
  <c r="BE127" i="4"/>
  <c r="J99" i="4"/>
  <c r="J121" i="4"/>
  <c r="J120" i="4"/>
  <c r="F120" i="4"/>
  <c r="F118" i="4"/>
  <c r="E116" i="4"/>
  <c r="J94" i="4"/>
  <c r="J93" i="4"/>
  <c r="F93" i="4"/>
  <c r="F91" i="4"/>
  <c r="E89" i="4"/>
  <c r="J20" i="4"/>
  <c r="E20" i="4"/>
  <c r="F121" i="4"/>
  <c r="F94" i="4"/>
  <c r="J19" i="4"/>
  <c r="J14" i="4"/>
  <c r="J118" i="4"/>
  <c r="J91" i="4"/>
  <c r="E7" i="4"/>
  <c r="E112" i="4" s="1"/>
  <c r="E85" i="4"/>
  <c r="J39" i="3"/>
  <c r="J38" i="3"/>
  <c r="AY98" i="1" s="1"/>
  <c r="J37" i="3"/>
  <c r="AX98" i="1" s="1"/>
  <c r="BI299" i="3"/>
  <c r="BH299" i="3"/>
  <c r="BG299" i="3"/>
  <c r="BF299" i="3"/>
  <c r="T299" i="3"/>
  <c r="T298" i="3" s="1"/>
  <c r="R299" i="3"/>
  <c r="R298" i="3" s="1"/>
  <c r="P299" i="3"/>
  <c r="P298" i="3" s="1"/>
  <c r="BK299" i="3"/>
  <c r="BK298" i="3" s="1"/>
  <c r="J298" i="3"/>
  <c r="J116" i="3" s="1"/>
  <c r="J299" i="3"/>
  <c r="BE299" i="3"/>
  <c r="BI296" i="3"/>
  <c r="BH296" i="3"/>
  <c r="BG296" i="3"/>
  <c r="BF296" i="3"/>
  <c r="T296" i="3"/>
  <c r="R296" i="3"/>
  <c r="P296" i="3"/>
  <c r="BK296" i="3"/>
  <c r="J296" i="3"/>
  <c r="BE296" i="3" s="1"/>
  <c r="BI294" i="3"/>
  <c r="BH294" i="3"/>
  <c r="BG294" i="3"/>
  <c r="BF294" i="3"/>
  <c r="T294" i="3"/>
  <c r="R294" i="3"/>
  <c r="P294" i="3"/>
  <c r="BK294" i="3"/>
  <c r="J294" i="3"/>
  <c r="BE294" i="3" s="1"/>
  <c r="BI292" i="3"/>
  <c r="BH292" i="3"/>
  <c r="BG292" i="3"/>
  <c r="BF292" i="3"/>
  <c r="T292" i="3"/>
  <c r="R292" i="3"/>
  <c r="P292" i="3"/>
  <c r="BK292" i="3"/>
  <c r="J292" i="3"/>
  <c r="BE292" i="3" s="1"/>
  <c r="BI291" i="3"/>
  <c r="BH291" i="3"/>
  <c r="BG291" i="3"/>
  <c r="BF291" i="3"/>
  <c r="T291" i="3"/>
  <c r="R291" i="3"/>
  <c r="P291" i="3"/>
  <c r="BK291" i="3"/>
  <c r="J291" i="3"/>
  <c r="BE291" i="3" s="1"/>
  <c r="BI289" i="3"/>
  <c r="BH289" i="3"/>
  <c r="BG289" i="3"/>
  <c r="BF289" i="3"/>
  <c r="T289" i="3"/>
  <c r="R289" i="3"/>
  <c r="P289" i="3"/>
  <c r="BK289" i="3"/>
  <c r="J289" i="3"/>
  <c r="BE289" i="3" s="1"/>
  <c r="BI288" i="3"/>
  <c r="BH288" i="3"/>
  <c r="BG288" i="3"/>
  <c r="BF288" i="3"/>
  <c r="T288" i="3"/>
  <c r="T287" i="3" s="1"/>
  <c r="R288" i="3"/>
  <c r="R287" i="3" s="1"/>
  <c r="P288" i="3"/>
  <c r="P287" i="3" s="1"/>
  <c r="BK288" i="3"/>
  <c r="BK287" i="3" s="1"/>
  <c r="J287" i="3"/>
  <c r="J115" i="3" s="1"/>
  <c r="J288" i="3"/>
  <c r="BE288" i="3"/>
  <c r="BI285" i="3"/>
  <c r="BH285" i="3"/>
  <c r="BG285" i="3"/>
  <c r="BF285" i="3"/>
  <c r="T285" i="3"/>
  <c r="R285" i="3"/>
  <c r="P285" i="3"/>
  <c r="BK285" i="3"/>
  <c r="J285" i="3"/>
  <c r="BE285" i="3" s="1"/>
  <c r="BI283" i="3"/>
  <c r="BH283" i="3"/>
  <c r="BG283" i="3"/>
  <c r="BF283" i="3"/>
  <c r="T283" i="3"/>
  <c r="R283" i="3"/>
  <c r="P283" i="3"/>
  <c r="BK283" i="3"/>
  <c r="J283" i="3"/>
  <c r="BE283" i="3" s="1"/>
  <c r="BI281" i="3"/>
  <c r="BH281" i="3"/>
  <c r="BG281" i="3"/>
  <c r="BF281" i="3"/>
  <c r="T281" i="3"/>
  <c r="R281" i="3"/>
  <c r="P281" i="3"/>
  <c r="BK281" i="3"/>
  <c r="J281" i="3"/>
  <c r="BE281" i="3" s="1"/>
  <c r="BI279" i="3"/>
  <c r="BH279" i="3"/>
  <c r="BG279" i="3"/>
  <c r="BF279" i="3"/>
  <c r="T279" i="3"/>
  <c r="R279" i="3"/>
  <c r="P279" i="3"/>
  <c r="BK279" i="3"/>
  <c r="J279" i="3"/>
  <c r="BE279" i="3" s="1"/>
  <c r="BI276" i="3"/>
  <c r="BH276" i="3"/>
  <c r="BG276" i="3"/>
  <c r="BF276" i="3"/>
  <c r="T276" i="3"/>
  <c r="R276" i="3"/>
  <c r="R275" i="3" s="1"/>
  <c r="P276" i="3"/>
  <c r="BK276" i="3"/>
  <c r="BK275" i="3" s="1"/>
  <c r="J275" i="3" s="1"/>
  <c r="J114" i="3" s="1"/>
  <c r="J276" i="3"/>
  <c r="BE276" i="3"/>
  <c r="BI273" i="3"/>
  <c r="BH273" i="3"/>
  <c r="BG273" i="3"/>
  <c r="BF273" i="3"/>
  <c r="T273" i="3"/>
  <c r="R273" i="3"/>
  <c r="P273" i="3"/>
  <c r="BK273" i="3"/>
  <c r="J273" i="3"/>
  <c r="BE273" i="3" s="1"/>
  <c r="BI271" i="3"/>
  <c r="BH271" i="3"/>
  <c r="BG271" i="3"/>
  <c r="BF271" i="3"/>
  <c r="T271" i="3"/>
  <c r="R271" i="3"/>
  <c r="P271" i="3"/>
  <c r="BK271" i="3"/>
  <c r="J271" i="3"/>
  <c r="BE271" i="3" s="1"/>
  <c r="BI269" i="3"/>
  <c r="BH269" i="3"/>
  <c r="BG269" i="3"/>
  <c r="BF269" i="3"/>
  <c r="T269" i="3"/>
  <c r="R269" i="3"/>
  <c r="P269" i="3"/>
  <c r="BK269" i="3"/>
  <c r="J269" i="3"/>
  <c r="BE269" i="3" s="1"/>
  <c r="BI267" i="3"/>
  <c r="BH267" i="3"/>
  <c r="BG267" i="3"/>
  <c r="BF267" i="3"/>
  <c r="T267" i="3"/>
  <c r="R267" i="3"/>
  <c r="P267" i="3"/>
  <c r="BK267" i="3"/>
  <c r="J267" i="3"/>
  <c r="BE267" i="3" s="1"/>
  <c r="BI266" i="3"/>
  <c r="BH266" i="3"/>
  <c r="BG266" i="3"/>
  <c r="BF266" i="3"/>
  <c r="T266" i="3"/>
  <c r="R266" i="3"/>
  <c r="P266" i="3"/>
  <c r="BK266" i="3"/>
  <c r="J266" i="3"/>
  <c r="BE266" i="3" s="1"/>
  <c r="BI264" i="3"/>
  <c r="BH264" i="3"/>
  <c r="BG264" i="3"/>
  <c r="BF264" i="3"/>
  <c r="T264" i="3"/>
  <c r="R264" i="3"/>
  <c r="P264" i="3"/>
  <c r="BK264" i="3"/>
  <c r="J264" i="3"/>
  <c r="BE264" i="3" s="1"/>
  <c r="BI262" i="3"/>
  <c r="BH262" i="3"/>
  <c r="BG262" i="3"/>
  <c r="BF262" i="3"/>
  <c r="T262" i="3"/>
  <c r="R262" i="3"/>
  <c r="P262" i="3"/>
  <c r="BK262" i="3"/>
  <c r="J262" i="3"/>
  <c r="BE262" i="3" s="1"/>
  <c r="BI260" i="3"/>
  <c r="BH260" i="3"/>
  <c r="BG260" i="3"/>
  <c r="BF260" i="3"/>
  <c r="T260" i="3"/>
  <c r="R260" i="3"/>
  <c r="P260" i="3"/>
  <c r="BK260" i="3"/>
  <c r="J260" i="3"/>
  <c r="BE260" i="3" s="1"/>
  <c r="BI258" i="3"/>
  <c r="BH258" i="3"/>
  <c r="BG258" i="3"/>
  <c r="BF258" i="3"/>
  <c r="T258" i="3"/>
  <c r="R258" i="3"/>
  <c r="P258" i="3"/>
  <c r="BK258" i="3"/>
  <c r="J258" i="3"/>
  <c r="BE258" i="3" s="1"/>
  <c r="BI256" i="3"/>
  <c r="BH256" i="3"/>
  <c r="BG256" i="3"/>
  <c r="BF256" i="3"/>
  <c r="T256" i="3"/>
  <c r="R256" i="3"/>
  <c r="P256" i="3"/>
  <c r="BK256" i="3"/>
  <c r="J256" i="3"/>
  <c r="BE256" i="3" s="1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 s="1"/>
  <c r="BI250" i="3"/>
  <c r="BH250" i="3"/>
  <c r="BG250" i="3"/>
  <c r="BF250" i="3"/>
  <c r="T250" i="3"/>
  <c r="R250" i="3"/>
  <c r="P250" i="3"/>
  <c r="BK250" i="3"/>
  <c r="J250" i="3"/>
  <c r="BE250" i="3" s="1"/>
  <c r="BI248" i="3"/>
  <c r="BH248" i="3"/>
  <c r="BG248" i="3"/>
  <c r="BF248" i="3"/>
  <c r="T248" i="3"/>
  <c r="R248" i="3"/>
  <c r="R247" i="3" s="1"/>
  <c r="P248" i="3"/>
  <c r="BK248" i="3"/>
  <c r="BK247" i="3" s="1"/>
  <c r="J247" i="3" s="1"/>
  <c r="J113" i="3" s="1"/>
  <c r="J248" i="3"/>
  <c r="BE248" i="3"/>
  <c r="BI245" i="3"/>
  <c r="BH245" i="3"/>
  <c r="BG245" i="3"/>
  <c r="BF245" i="3"/>
  <c r="T245" i="3"/>
  <c r="R245" i="3"/>
  <c r="P245" i="3"/>
  <c r="BK245" i="3"/>
  <c r="J245" i="3"/>
  <c r="BE245" i="3" s="1"/>
  <c r="BI243" i="3"/>
  <c r="BH243" i="3"/>
  <c r="BG243" i="3"/>
  <c r="BF243" i="3"/>
  <c r="T243" i="3"/>
  <c r="R243" i="3"/>
  <c r="P243" i="3"/>
  <c r="BK243" i="3"/>
  <c r="J243" i="3"/>
  <c r="BE243" i="3" s="1"/>
  <c r="BI241" i="3"/>
  <c r="BH241" i="3"/>
  <c r="BG241" i="3"/>
  <c r="BF241" i="3"/>
  <c r="T241" i="3"/>
  <c r="R241" i="3"/>
  <c r="P241" i="3"/>
  <c r="BK241" i="3"/>
  <c r="J241" i="3"/>
  <c r="BE241" i="3" s="1"/>
  <c r="BI239" i="3"/>
  <c r="BH239" i="3"/>
  <c r="BG239" i="3"/>
  <c r="BF239" i="3"/>
  <c r="T239" i="3"/>
  <c r="R239" i="3"/>
  <c r="P239" i="3"/>
  <c r="BK239" i="3"/>
  <c r="J239" i="3"/>
  <c r="BE239" i="3" s="1"/>
  <c r="BI237" i="3"/>
  <c r="BH237" i="3"/>
  <c r="BG237" i="3"/>
  <c r="BF237" i="3"/>
  <c r="T237" i="3"/>
  <c r="R237" i="3"/>
  <c r="P237" i="3"/>
  <c r="BK237" i="3"/>
  <c r="J237" i="3"/>
  <c r="BE237" i="3" s="1"/>
  <c r="BI234" i="3"/>
  <c r="BH234" i="3"/>
  <c r="BG234" i="3"/>
  <c r="BF234" i="3"/>
  <c r="T234" i="3"/>
  <c r="T233" i="3"/>
  <c r="T232" i="3" s="1"/>
  <c r="R234" i="3"/>
  <c r="R233" i="3" s="1"/>
  <c r="R232" i="3"/>
  <c r="P234" i="3"/>
  <c r="P233" i="3"/>
  <c r="P232" i="3" s="1"/>
  <c r="BK234" i="3"/>
  <c r="BK233" i="3" s="1"/>
  <c r="BK232" i="3" s="1"/>
  <c r="J233" i="3"/>
  <c r="J112" i="3" s="1"/>
  <c r="J232" i="3"/>
  <c r="J234" i="3"/>
  <c r="BE234" i="3"/>
  <c r="J111" i="3"/>
  <c r="BI230" i="3"/>
  <c r="BH230" i="3"/>
  <c r="BG230" i="3"/>
  <c r="BF230" i="3"/>
  <c r="T230" i="3"/>
  <c r="R230" i="3"/>
  <c r="P230" i="3"/>
  <c r="BK230" i="3"/>
  <c r="J230" i="3"/>
  <c r="BE230" i="3"/>
  <c r="BI228" i="3"/>
  <c r="BH228" i="3"/>
  <c r="BG228" i="3"/>
  <c r="BF228" i="3"/>
  <c r="T228" i="3"/>
  <c r="T227" i="3"/>
  <c r="R228" i="3"/>
  <c r="R227" i="3"/>
  <c r="P228" i="3"/>
  <c r="P227" i="3"/>
  <c r="BK228" i="3"/>
  <c r="BK227" i="3"/>
  <c r="J227" i="3" s="1"/>
  <c r="J228" i="3"/>
  <c r="BE228" i="3" s="1"/>
  <c r="J110" i="3"/>
  <c r="BI225" i="3"/>
  <c r="BH225" i="3"/>
  <c r="BG225" i="3"/>
  <c r="BF225" i="3"/>
  <c r="T225" i="3"/>
  <c r="T224" i="3"/>
  <c r="T223" i="3" s="1"/>
  <c r="R225" i="3"/>
  <c r="R224" i="3" s="1"/>
  <c r="R223" i="3"/>
  <c r="P225" i="3"/>
  <c r="P224" i="3"/>
  <c r="P223" i="3" s="1"/>
  <c r="BK225" i="3"/>
  <c r="BK224" i="3" s="1"/>
  <c r="J224" i="3"/>
  <c r="J109" i="3" s="1"/>
  <c r="J225" i="3"/>
  <c r="BE225" i="3"/>
  <c r="BI220" i="3"/>
  <c r="BH220" i="3"/>
  <c r="BG220" i="3"/>
  <c r="BF220" i="3"/>
  <c r="T220" i="3"/>
  <c r="T219" i="3"/>
  <c r="T218" i="3" s="1"/>
  <c r="R220" i="3"/>
  <c r="R219" i="3" s="1"/>
  <c r="R218" i="3"/>
  <c r="P220" i="3"/>
  <c r="P219" i="3"/>
  <c r="P218" i="3" s="1"/>
  <c r="BK220" i="3"/>
  <c r="BK219" i="3" s="1"/>
  <c r="BK218" i="3" s="1"/>
  <c r="J219" i="3"/>
  <c r="J107" i="3" s="1"/>
  <c r="J218" i="3"/>
  <c r="J220" i="3"/>
  <c r="BE220" i="3"/>
  <c r="J106" i="3"/>
  <c r="BI216" i="3"/>
  <c r="BH216" i="3"/>
  <c r="BG216" i="3"/>
  <c r="BF216" i="3"/>
  <c r="T216" i="3"/>
  <c r="R216" i="3"/>
  <c r="P216" i="3"/>
  <c r="BK216" i="3"/>
  <c r="J216" i="3"/>
  <c r="BE216" i="3"/>
  <c r="BI214" i="3"/>
  <c r="BH214" i="3"/>
  <c r="BG214" i="3"/>
  <c r="BF214" i="3"/>
  <c r="T214" i="3"/>
  <c r="R214" i="3"/>
  <c r="P214" i="3"/>
  <c r="BK214" i="3"/>
  <c r="J214" i="3"/>
  <c r="BE214" i="3"/>
  <c r="BI212" i="3"/>
  <c r="BH212" i="3"/>
  <c r="BG212" i="3"/>
  <c r="BF212" i="3"/>
  <c r="T212" i="3"/>
  <c r="R212" i="3"/>
  <c r="P212" i="3"/>
  <c r="BK212" i="3"/>
  <c r="J212" i="3"/>
  <c r="BE212" i="3"/>
  <c r="BI210" i="3"/>
  <c r="BH210" i="3"/>
  <c r="BG210" i="3"/>
  <c r="BF210" i="3"/>
  <c r="T210" i="3"/>
  <c r="R210" i="3"/>
  <c r="P210" i="3"/>
  <c r="BK210" i="3"/>
  <c r="J210" i="3"/>
  <c r="BE210" i="3"/>
  <c r="BI208" i="3"/>
  <c r="BH208" i="3"/>
  <c r="BG208" i="3"/>
  <c r="BF208" i="3"/>
  <c r="T208" i="3"/>
  <c r="R208" i="3"/>
  <c r="P208" i="3"/>
  <c r="BK208" i="3"/>
  <c r="J208" i="3"/>
  <c r="BE208" i="3"/>
  <c r="BI206" i="3"/>
  <c r="BH206" i="3"/>
  <c r="BG206" i="3"/>
  <c r="BF206" i="3"/>
  <c r="T206" i="3"/>
  <c r="R206" i="3"/>
  <c r="P206" i="3"/>
  <c r="BK206" i="3"/>
  <c r="J206" i="3"/>
  <c r="BE206" i="3"/>
  <c r="BI204" i="3"/>
  <c r="BH204" i="3"/>
  <c r="BG204" i="3"/>
  <c r="BF204" i="3"/>
  <c r="T204" i="3"/>
  <c r="R204" i="3"/>
  <c r="P204" i="3"/>
  <c r="BK204" i="3"/>
  <c r="J204" i="3"/>
  <c r="BE204" i="3"/>
  <c r="BI202" i="3"/>
  <c r="BH202" i="3"/>
  <c r="BG202" i="3"/>
  <c r="BF202" i="3"/>
  <c r="T202" i="3"/>
  <c r="T201" i="3"/>
  <c r="R202" i="3"/>
  <c r="R201" i="3"/>
  <c r="P202" i="3"/>
  <c r="P201" i="3"/>
  <c r="BK202" i="3"/>
  <c r="BK201" i="3"/>
  <c r="J201" i="3" s="1"/>
  <c r="J202" i="3"/>
  <c r="BE202" i="3" s="1"/>
  <c r="J105" i="3"/>
  <c r="BI199" i="3"/>
  <c r="BH199" i="3"/>
  <c r="BG199" i="3"/>
  <c r="BF199" i="3"/>
  <c r="T199" i="3"/>
  <c r="R199" i="3"/>
  <c r="P199" i="3"/>
  <c r="BK199" i="3"/>
  <c r="J199" i="3"/>
  <c r="BE199" i="3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/>
  <c r="BI182" i="3"/>
  <c r="BH182" i="3"/>
  <c r="BG182" i="3"/>
  <c r="BF182" i="3"/>
  <c r="T182" i="3"/>
  <c r="T181" i="3"/>
  <c r="R182" i="3"/>
  <c r="R181" i="3"/>
  <c r="P182" i="3"/>
  <c r="P181" i="3"/>
  <c r="BK182" i="3"/>
  <c r="BK181" i="3"/>
  <c r="J181" i="3" s="1"/>
  <c r="J182" i="3"/>
  <c r="BE182" i="3" s="1"/>
  <c r="J104" i="3"/>
  <c r="BI179" i="3"/>
  <c r="BH179" i="3"/>
  <c r="BG179" i="3"/>
  <c r="BF179" i="3"/>
  <c r="T179" i="3"/>
  <c r="R179" i="3"/>
  <c r="P179" i="3"/>
  <c r="BK179" i="3"/>
  <c r="J179" i="3"/>
  <c r="BE179" i="3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/>
  <c r="BI168" i="3"/>
  <c r="BH168" i="3"/>
  <c r="BG168" i="3"/>
  <c r="BF168" i="3"/>
  <c r="T168" i="3"/>
  <c r="R168" i="3"/>
  <c r="P168" i="3"/>
  <c r="BK168" i="3"/>
  <c r="J168" i="3"/>
  <c r="BE168" i="3"/>
  <c r="BI166" i="3"/>
  <c r="BH166" i="3"/>
  <c r="BG166" i="3"/>
  <c r="BF166" i="3"/>
  <c r="T166" i="3"/>
  <c r="R166" i="3"/>
  <c r="P166" i="3"/>
  <c r="BK166" i="3"/>
  <c r="J166" i="3"/>
  <c r="BE166" i="3"/>
  <c r="BI163" i="3"/>
  <c r="BH163" i="3"/>
  <c r="BG163" i="3"/>
  <c r="BF163" i="3"/>
  <c r="T163" i="3"/>
  <c r="T162" i="3"/>
  <c r="R163" i="3"/>
  <c r="R162" i="3"/>
  <c r="P163" i="3"/>
  <c r="P162" i="3"/>
  <c r="BK163" i="3"/>
  <c r="BK162" i="3"/>
  <c r="J162" i="3" s="1"/>
  <c r="J103" i="3" s="1"/>
  <c r="J163" i="3"/>
  <c r="BE163" i="3" s="1"/>
  <c r="BI160" i="3"/>
  <c r="BH160" i="3"/>
  <c r="BG160" i="3"/>
  <c r="BF160" i="3"/>
  <c r="T160" i="3"/>
  <c r="R160" i="3"/>
  <c r="P160" i="3"/>
  <c r="BK160" i="3"/>
  <c r="J160" i="3"/>
  <c r="BE160" i="3"/>
  <c r="BI158" i="3"/>
  <c r="BH158" i="3"/>
  <c r="BG158" i="3"/>
  <c r="BF158" i="3"/>
  <c r="T158" i="3"/>
  <c r="R158" i="3"/>
  <c r="P158" i="3"/>
  <c r="BK158" i="3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3" i="3"/>
  <c r="BH153" i="3"/>
  <c r="BG153" i="3"/>
  <c r="BF153" i="3"/>
  <c r="T153" i="3"/>
  <c r="T152" i="3"/>
  <c r="R153" i="3"/>
  <c r="R152" i="3"/>
  <c r="P153" i="3"/>
  <c r="P152" i="3"/>
  <c r="BK153" i="3"/>
  <c r="BK152" i="3"/>
  <c r="J152" i="3" s="1"/>
  <c r="J102" i="3" s="1"/>
  <c r="J153" i="3"/>
  <c r="BE153" i="3" s="1"/>
  <c r="BI150" i="3"/>
  <c r="BH150" i="3"/>
  <c r="BG150" i="3"/>
  <c r="BF150" i="3"/>
  <c r="T150" i="3"/>
  <c r="R150" i="3"/>
  <c r="P150" i="3"/>
  <c r="BK150" i="3"/>
  <c r="J150" i="3"/>
  <c r="BE150" i="3"/>
  <c r="BI148" i="3"/>
  <c r="BH148" i="3"/>
  <c r="BG148" i="3"/>
  <c r="BF148" i="3"/>
  <c r="T148" i="3"/>
  <c r="R148" i="3"/>
  <c r="P148" i="3"/>
  <c r="BK148" i="3"/>
  <c r="J148" i="3"/>
  <c r="BE148" i="3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BK141" i="3" s="1"/>
  <c r="J144" i="3"/>
  <c r="BE144" i="3"/>
  <c r="BI142" i="3"/>
  <c r="F39" i="3"/>
  <c r="BD98" i="1" s="1"/>
  <c r="BD97" i="1" s="1"/>
  <c r="BH142" i="3"/>
  <c r="BG142" i="3"/>
  <c r="F37" i="3"/>
  <c r="BB98" i="1" s="1"/>
  <c r="BB97" i="1" s="1"/>
  <c r="AX97" i="1" s="1"/>
  <c r="BF142" i="3"/>
  <c r="T142" i="3"/>
  <c r="T141" i="3"/>
  <c r="R142" i="3"/>
  <c r="P142" i="3"/>
  <c r="P141" i="3"/>
  <c r="BK142" i="3"/>
  <c r="J142" i="3"/>
  <c r="BE142" i="3"/>
  <c r="J135" i="3"/>
  <c r="J134" i="3"/>
  <c r="F134" i="3"/>
  <c r="F132" i="3"/>
  <c r="E130" i="3"/>
  <c r="J94" i="3"/>
  <c r="J93" i="3"/>
  <c r="F93" i="3"/>
  <c r="F91" i="3"/>
  <c r="E89" i="3"/>
  <c r="J20" i="3"/>
  <c r="E20" i="3"/>
  <c r="F135" i="3" s="1"/>
  <c r="J19" i="3"/>
  <c r="J14" i="3"/>
  <c r="J132" i="3" s="1"/>
  <c r="J91" i="3"/>
  <c r="E7" i="3"/>
  <c r="E126" i="3"/>
  <c r="E85" i="3"/>
  <c r="J39" i="2"/>
  <c r="J38" i="2"/>
  <c r="AY96" i="1"/>
  <c r="J37" i="2"/>
  <c r="AX96" i="1"/>
  <c r="BI327" i="2"/>
  <c r="BH327" i="2"/>
  <c r="BG327" i="2"/>
  <c r="BF327" i="2"/>
  <c r="T327" i="2"/>
  <c r="T326" i="2"/>
  <c r="R327" i="2"/>
  <c r="R326" i="2"/>
  <c r="P327" i="2"/>
  <c r="P326" i="2"/>
  <c r="BK327" i="2"/>
  <c r="BK326" i="2"/>
  <c r="J326" i="2" s="1"/>
  <c r="J120" i="2" s="1"/>
  <c r="J327" i="2"/>
  <c r="BE327" i="2" s="1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T313" i="2"/>
  <c r="R314" i="2"/>
  <c r="R313" i="2"/>
  <c r="P314" i="2"/>
  <c r="P313" i="2"/>
  <c r="BK314" i="2"/>
  <c r="BK313" i="2"/>
  <c r="J313" i="2" s="1"/>
  <c r="J119" i="2" s="1"/>
  <c r="J314" i="2"/>
  <c r="BE314" i="2" s="1"/>
  <c r="BI311" i="2"/>
  <c r="BH311" i="2"/>
  <c r="BG311" i="2"/>
  <c r="BF311" i="2"/>
  <c r="T311" i="2"/>
  <c r="T310" i="2"/>
  <c r="R311" i="2"/>
  <c r="R310" i="2"/>
  <c r="P311" i="2"/>
  <c r="P310" i="2"/>
  <c r="BK311" i="2"/>
  <c r="BK310" i="2"/>
  <c r="J310" i="2" s="1"/>
  <c r="J118" i="2" s="1"/>
  <c r="J311" i="2"/>
  <c r="BE311" i="2" s="1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3" i="2"/>
  <c r="BH303" i="2"/>
  <c r="BG303" i="2"/>
  <c r="BF303" i="2"/>
  <c r="T303" i="2"/>
  <c r="R303" i="2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J301" i="2"/>
  <c r="BE301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7" i="2"/>
  <c r="BH287" i="2"/>
  <c r="BG287" i="2"/>
  <c r="BF287" i="2"/>
  <c r="T287" i="2"/>
  <c r="R287" i="2"/>
  <c r="P287" i="2"/>
  <c r="BK287" i="2"/>
  <c r="J287" i="2"/>
  <c r="BE287" i="2"/>
  <c r="BI285" i="2"/>
  <c r="BH285" i="2"/>
  <c r="BG285" i="2"/>
  <c r="BF285" i="2"/>
  <c r="T285" i="2"/>
  <c r="T284" i="2"/>
  <c r="R285" i="2"/>
  <c r="R284" i="2"/>
  <c r="P285" i="2"/>
  <c r="P284" i="2"/>
  <c r="BK285" i="2"/>
  <c r="BK284" i="2"/>
  <c r="J284" i="2" s="1"/>
  <c r="J117" i="2" s="1"/>
  <c r="J285" i="2"/>
  <c r="BE285" i="2" s="1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T253" i="2"/>
  <c r="R254" i="2"/>
  <c r="R253" i="2"/>
  <c r="P254" i="2"/>
  <c r="P253" i="2"/>
  <c r="BK254" i="2"/>
  <c r="BK253" i="2"/>
  <c r="J253" i="2" s="1"/>
  <c r="J116" i="2" s="1"/>
  <c r="J254" i="2"/>
  <c r="BE254" i="2" s="1"/>
  <c r="BI251" i="2"/>
  <c r="BH251" i="2"/>
  <c r="BG251" i="2"/>
  <c r="BF251" i="2"/>
  <c r="T251" i="2"/>
  <c r="R251" i="2"/>
  <c r="P251" i="2"/>
  <c r="BK251" i="2"/>
  <c r="J251" i="2"/>
  <c r="BE251" i="2"/>
  <c r="BI247" i="2"/>
  <c r="BH247" i="2"/>
  <c r="BG247" i="2"/>
  <c r="BF247" i="2"/>
  <c r="T247" i="2"/>
  <c r="T246" i="2"/>
  <c r="T245" i="2" s="1"/>
  <c r="R247" i="2"/>
  <c r="P247" i="2"/>
  <c r="P246" i="2"/>
  <c r="P245" i="2" s="1"/>
  <c r="BK247" i="2"/>
  <c r="J247" i="2"/>
  <c r="BE247" i="2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T236" i="2"/>
  <c r="R237" i="2"/>
  <c r="R236" i="2"/>
  <c r="P237" i="2"/>
  <c r="P236" i="2"/>
  <c r="BK237" i="2"/>
  <c r="BK236" i="2"/>
  <c r="J236" i="2" s="1"/>
  <c r="J113" i="2" s="1"/>
  <c r="J237" i="2"/>
  <c r="BE237" i="2" s="1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T231" i="2"/>
  <c r="R232" i="2"/>
  <c r="R231" i="2"/>
  <c r="P232" i="2"/>
  <c r="P231" i="2"/>
  <c r="BK232" i="2"/>
  <c r="BK231" i="2"/>
  <c r="J231" i="2" s="1"/>
  <c r="J112" i="2" s="1"/>
  <c r="J232" i="2"/>
  <c r="BE232" i="2" s="1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T226" i="2"/>
  <c r="T225" i="2" s="1"/>
  <c r="R227" i="2"/>
  <c r="P227" i="2"/>
  <c r="P226" i="2"/>
  <c r="P225" i="2" s="1"/>
  <c r="BK227" i="2"/>
  <c r="J227" i="2"/>
  <c r="BE227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T220" i="2"/>
  <c r="T219" i="2" s="1"/>
  <c r="R221" i="2"/>
  <c r="P221" i="2"/>
  <c r="P220" i="2"/>
  <c r="P219" i="2" s="1"/>
  <c r="BK221" i="2"/>
  <c r="J221" i="2"/>
  <c r="BE221" i="2"/>
  <c r="BI216" i="2"/>
  <c r="BH216" i="2"/>
  <c r="BG216" i="2"/>
  <c r="BF216" i="2"/>
  <c r="T216" i="2"/>
  <c r="T215" i="2"/>
  <c r="R216" i="2"/>
  <c r="R215" i="2"/>
  <c r="P216" i="2"/>
  <c r="P215" i="2"/>
  <c r="BK216" i="2"/>
  <c r="BK215" i="2"/>
  <c r="J215" i="2" s="1"/>
  <c r="J107" i="2" s="1"/>
  <c r="J216" i="2"/>
  <c r="BE216" i="2" s="1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T200" i="2"/>
  <c r="R201" i="2"/>
  <c r="R200" i="2"/>
  <c r="P201" i="2"/>
  <c r="P200" i="2"/>
  <c r="BK201" i="2"/>
  <c r="BK200" i="2"/>
  <c r="J200" i="2" s="1"/>
  <c r="J106" i="2" s="1"/>
  <c r="J201" i="2"/>
  <c r="BE201" i="2" s="1"/>
  <c r="BI198" i="2"/>
  <c r="BH198" i="2"/>
  <c r="BG198" i="2"/>
  <c r="BF198" i="2"/>
  <c r="T198" i="2"/>
  <c r="R198" i="2"/>
  <c r="P198" i="2"/>
  <c r="BK198" i="2"/>
  <c r="J198" i="2"/>
  <c r="BE198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T187" i="2"/>
  <c r="R188" i="2"/>
  <c r="R187" i="2"/>
  <c r="P188" i="2"/>
  <c r="P187" i="2"/>
  <c r="BK188" i="2"/>
  <c r="BK187" i="2"/>
  <c r="J187" i="2" s="1"/>
  <c r="J105" i="2" s="1"/>
  <c r="J188" i="2"/>
  <c r="BE188" i="2" s="1"/>
  <c r="BI183" i="2"/>
  <c r="BH183" i="2"/>
  <c r="BG183" i="2"/>
  <c r="BF183" i="2"/>
  <c r="T183" i="2"/>
  <c r="T182" i="2"/>
  <c r="R183" i="2"/>
  <c r="R182" i="2"/>
  <c r="P183" i="2"/>
  <c r="P182" i="2"/>
  <c r="BK183" i="2"/>
  <c r="BK182" i="2"/>
  <c r="J182" i="2" s="1"/>
  <c r="J104" i="2" s="1"/>
  <c r="J183" i="2"/>
  <c r="BE183" i="2" s="1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T169" i="2"/>
  <c r="R170" i="2"/>
  <c r="R169" i="2"/>
  <c r="P170" i="2"/>
  <c r="P169" i="2"/>
  <c r="BK170" i="2"/>
  <c r="BK169" i="2"/>
  <c r="J169" i="2" s="1"/>
  <c r="J103" i="2" s="1"/>
  <c r="J170" i="2"/>
  <c r="BE170" i="2" s="1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 s="1"/>
  <c r="J102" i="2" s="1"/>
  <c r="J160" i="2"/>
  <c r="BE160" i="2" s="1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BK145" i="2" s="1"/>
  <c r="J149" i="2"/>
  <c r="BE149" i="2"/>
  <c r="BI146" i="2"/>
  <c r="F39" i="2"/>
  <c r="BD96" i="1" s="1"/>
  <c r="BH146" i="2"/>
  <c r="BG146" i="2"/>
  <c r="F37" i="2"/>
  <c r="BB96" i="1" s="1"/>
  <c r="BB95" i="1" s="1"/>
  <c r="BF146" i="2"/>
  <c r="T146" i="2"/>
  <c r="T145" i="2"/>
  <c r="R146" i="2"/>
  <c r="P146" i="2"/>
  <c r="P145" i="2"/>
  <c r="BK146" i="2"/>
  <c r="J146" i="2"/>
  <c r="BE146" i="2"/>
  <c r="J139" i="2"/>
  <c r="J138" i="2"/>
  <c r="F138" i="2"/>
  <c r="F136" i="2"/>
  <c r="E134" i="2"/>
  <c r="J94" i="2"/>
  <c r="J93" i="2"/>
  <c r="F93" i="2"/>
  <c r="F91" i="2"/>
  <c r="E89" i="2"/>
  <c r="J20" i="2"/>
  <c r="E20" i="2"/>
  <c r="J19" i="2"/>
  <c r="J14" i="2"/>
  <c r="J136" i="2" s="1"/>
  <c r="J91" i="2"/>
  <c r="E7" i="2"/>
  <c r="E130" i="2"/>
  <c r="E85" i="2"/>
  <c r="BD99" i="1"/>
  <c r="BC99" i="1"/>
  <c r="BB99" i="1"/>
  <c r="AX99" i="1" s="1"/>
  <c r="AY99" i="1"/>
  <c r="AS99" i="1"/>
  <c r="AS97" i="1"/>
  <c r="AS94" i="1" s="1"/>
  <c r="BD95" i="1"/>
  <c r="BD94" i="1" s="1"/>
  <c r="AS95" i="1"/>
  <c r="W33" i="1"/>
  <c r="L90" i="1"/>
  <c r="AM90" i="1"/>
  <c r="AM89" i="1"/>
  <c r="L89" i="1"/>
  <c r="AM87" i="1"/>
  <c r="L87" i="1"/>
  <c r="L85" i="1"/>
  <c r="L84" i="1"/>
  <c r="J145" i="2" l="1"/>
  <c r="J101" i="2" s="1"/>
  <c r="BK144" i="2"/>
  <c r="J141" i="3"/>
  <c r="J101" i="3" s="1"/>
  <c r="BK140" i="3"/>
  <c r="F139" i="2"/>
  <c r="F94" i="2"/>
  <c r="BB94" i="1"/>
  <c r="AX95" i="1"/>
  <c r="P144" i="2"/>
  <c r="P143" i="2" s="1"/>
  <c r="P142" i="2" s="1"/>
  <c r="AU96" i="1" s="1"/>
  <c r="AU95" i="1" s="1"/>
  <c r="R145" i="2"/>
  <c r="R144" i="2" s="1"/>
  <c r="T144" i="2"/>
  <c r="T143" i="2" s="1"/>
  <c r="T142" i="2" s="1"/>
  <c r="J36" i="2"/>
  <c r="AW96" i="1" s="1"/>
  <c r="F36" i="2"/>
  <c r="BA96" i="1" s="1"/>
  <c r="BA95" i="1" s="1"/>
  <c r="F38" i="2"/>
  <c r="BC96" i="1" s="1"/>
  <c r="BC95" i="1" s="1"/>
  <c r="BK220" i="2"/>
  <c r="R220" i="2"/>
  <c r="R219" i="2" s="1"/>
  <c r="BK226" i="2"/>
  <c r="R226" i="2"/>
  <c r="R225" i="2" s="1"/>
  <c r="BK246" i="2"/>
  <c r="R246" i="2"/>
  <c r="R245" i="2" s="1"/>
  <c r="F94" i="3"/>
  <c r="P140" i="3"/>
  <c r="P139" i="3" s="1"/>
  <c r="P138" i="3" s="1"/>
  <c r="AU98" i="1" s="1"/>
  <c r="AU97" i="1" s="1"/>
  <c r="R141" i="3"/>
  <c r="R140" i="3" s="1"/>
  <c r="R139" i="3" s="1"/>
  <c r="R138" i="3" s="1"/>
  <c r="T140" i="3"/>
  <c r="J36" i="3"/>
  <c r="AW98" i="1" s="1"/>
  <c r="F36" i="3"/>
  <c r="BA98" i="1" s="1"/>
  <c r="BA97" i="1" s="1"/>
  <c r="AW97" i="1" s="1"/>
  <c r="F38" i="3"/>
  <c r="BC98" i="1" s="1"/>
  <c r="BC97" i="1" s="1"/>
  <c r="AY97" i="1" s="1"/>
  <c r="BK223" i="3"/>
  <c r="J223" i="3" s="1"/>
  <c r="J108" i="3" s="1"/>
  <c r="J35" i="2"/>
  <c r="AV96" i="1" s="1"/>
  <c r="F35" i="2"/>
  <c r="AZ96" i="1" s="1"/>
  <c r="AZ95" i="1" s="1"/>
  <c r="J35" i="3"/>
  <c r="AV98" i="1" s="1"/>
  <c r="AT98" i="1" s="1"/>
  <c r="F35" i="3"/>
  <c r="AZ98" i="1" s="1"/>
  <c r="AZ97" i="1" s="1"/>
  <c r="AV97" i="1" s="1"/>
  <c r="AT97" i="1" s="1"/>
  <c r="P247" i="3"/>
  <c r="T247" i="3"/>
  <c r="P275" i="3"/>
  <c r="T275" i="3"/>
  <c r="J35" i="4"/>
  <c r="AV100" i="1" s="1"/>
  <c r="AT100" i="1" s="1"/>
  <c r="F35" i="4"/>
  <c r="AZ100" i="1" s="1"/>
  <c r="AZ99" i="1" s="1"/>
  <c r="AV99" i="1" s="1"/>
  <c r="AT99" i="1" s="1"/>
  <c r="P126" i="4"/>
  <c r="P125" i="4" s="1"/>
  <c r="P124" i="4" s="1"/>
  <c r="AU100" i="1" s="1"/>
  <c r="AU99" i="1" s="1"/>
  <c r="T126" i="4"/>
  <c r="T125" i="4" s="1"/>
  <c r="BK136" i="4"/>
  <c r="J136" i="4" s="1"/>
  <c r="J101" i="4" s="1"/>
  <c r="P137" i="4"/>
  <c r="P136" i="4" s="1"/>
  <c r="T137" i="4"/>
  <c r="T136" i="4" s="1"/>
  <c r="AZ94" i="1" l="1"/>
  <c r="AV95" i="1"/>
  <c r="T139" i="3"/>
  <c r="T138" i="3" s="1"/>
  <c r="AY95" i="1"/>
  <c r="BC94" i="1"/>
  <c r="R143" i="2"/>
  <c r="R142" i="2" s="1"/>
  <c r="J140" i="3"/>
  <c r="J100" i="3" s="1"/>
  <c r="BK139" i="3"/>
  <c r="J144" i="2"/>
  <c r="J100" i="2" s="1"/>
  <c r="T124" i="4"/>
  <c r="BK124" i="4"/>
  <c r="J124" i="4" s="1"/>
  <c r="AT96" i="1"/>
  <c r="BK245" i="2"/>
  <c r="J245" i="2" s="1"/>
  <c r="J114" i="2" s="1"/>
  <c r="J246" i="2"/>
  <c r="J115" i="2" s="1"/>
  <c r="BK225" i="2"/>
  <c r="J225" i="2" s="1"/>
  <c r="J110" i="2" s="1"/>
  <c r="J226" i="2"/>
  <c r="J111" i="2" s="1"/>
  <c r="BK219" i="2"/>
  <c r="J219" i="2" s="1"/>
  <c r="J108" i="2" s="1"/>
  <c r="J220" i="2"/>
  <c r="J109" i="2" s="1"/>
  <c r="AW95" i="1"/>
  <c r="BA94" i="1"/>
  <c r="AU94" i="1"/>
  <c r="AX94" i="1"/>
  <c r="W31" i="1"/>
  <c r="AW94" i="1" l="1"/>
  <c r="AK30" i="1" s="1"/>
  <c r="W30" i="1"/>
  <c r="AY94" i="1"/>
  <c r="W32" i="1"/>
  <c r="AV94" i="1"/>
  <c r="W29" i="1"/>
  <c r="J32" i="4"/>
  <c r="J98" i="4"/>
  <c r="BK143" i="2"/>
  <c r="J139" i="3"/>
  <c r="J99" i="3" s="1"/>
  <c r="BK138" i="3"/>
  <c r="J138" i="3" s="1"/>
  <c r="AT95" i="1"/>
  <c r="J32" i="3" l="1"/>
  <c r="J98" i="3"/>
  <c r="J143" i="2"/>
  <c r="J99" i="2" s="1"/>
  <c r="BK142" i="2"/>
  <c r="J142" i="2" s="1"/>
  <c r="J41" i="4"/>
  <c r="AG100" i="1"/>
  <c r="AK29" i="1"/>
  <c r="AT94" i="1"/>
  <c r="AG98" i="1" l="1"/>
  <c r="J41" i="3"/>
  <c r="AN100" i="1"/>
  <c r="AG99" i="1"/>
  <c r="AN99" i="1" s="1"/>
  <c r="J32" i="2"/>
  <c r="J98" i="2"/>
  <c r="AG96" i="1" l="1"/>
  <c r="J41" i="2"/>
  <c r="AG97" i="1"/>
  <c r="AN97" i="1" s="1"/>
  <c r="AN98" i="1"/>
  <c r="AN96" i="1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<sst xmlns="http://schemas.openxmlformats.org/spreadsheetml/2006/main" count="4760" uniqueCount="763">
  <si>
    <t>Export Komplet</t>
  </si>
  <si>
    <t/>
  </si>
  <si>
    <t>2.0</t>
  </si>
  <si>
    <t>ZAMOK</t>
  </si>
  <si>
    <t>False</t>
  </si>
  <si>
    <t>{21eaa8b9-ee60-492b-893a-4c8166903e81}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</si>
  <si>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</si>
  <si>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</si>
  <si>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</si>
  <si>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</si>
  <si>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</si>
  <si>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</si>
  <si>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</si>
  <si>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</si>
  <si>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</si>
  <si>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</si>
  <si>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</si>
  <si>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1.část</t>
  </si>
  <si>
    <t>KSO:</t>
  </si>
  <si>
    <t>822 27 73</t>
  </si>
  <si>
    <t>CC-CZ:</t>
  </si>
  <si>
    <t>2112</t>
  </si>
  <si>
    <t>Místo:</t>
  </si>
  <si>
    <t>Karviná Fryštát</t>
  </si>
  <si>
    <t>Datum:</t>
  </si>
  <si>
    <t>16. 2. 2019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</si>
  <si>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</si>
  <si>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</si>
  <si>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</si>
  <si>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</si>
  <si>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</si>
  <si>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</si>
  <si>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</si>
  <si>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</si>
  <si>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</si>
  <si>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</si>
  <si>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</si>
  <si>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</si>
  <si>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</si>
  <si>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</si>
  <si>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</si>
  <si>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</si>
  <si>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</si>
  <si>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</si>
  <si>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</si>
  <si>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</si>
  <si>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</si>
  <si>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</si>
  <si>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</si>
  <si>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</si>
  <si>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</si>
  <si>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</si>
  <si>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</si>
  <si>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</si>
  <si>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</si>
  <si>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</si>
  <si>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</si>
  <si>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</si>
  <si>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</si>
  <si>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</si>
  <si>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</si>
  <si>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</si>
  <si>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</si>
  <si>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</si>
  <si>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</si>
  <si>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</si>
  <si>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</si>
  <si>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</si>
  <si>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</si>
  <si>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</si>
  <si>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</si>
  <si>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</si>
  <si>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</si>
  <si>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</si>
  <si>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</si>
  <si>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</si>
  <si>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</si>
  <si>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</si>
  <si>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</si>
  <si>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</si>
  <si>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</si>
  <si>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</si>
  <si>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</si>
  <si>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</si>
  <si>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</si>
  <si>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</si>
  <si>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101a</t>
  </si>
  <si>
    <t>Komunikace</t>
  </si>
  <si>
    <t>STA</t>
  </si>
  <si>
    <t>1</t>
  </si>
  <si>
    <t>{88aa6d22-f93d-4b3b-a47a-eaad649708ae}</t>
  </si>
  <si>
    <t>2</t>
  </si>
  <si>
    <t>/</t>
  </si>
  <si>
    <t>101</t>
  </si>
  <si>
    <t>Soupis prací - Komunikace</t>
  </si>
  <si>
    <t>Soupis</t>
  </si>
  <si>
    <t>{40841388-f7ca-4940-80ba-bd1e4955f9c5}</t>
  </si>
  <si>
    <t>101b</t>
  </si>
  <si>
    <t>Oprava stávajících sjezdů</t>
  </si>
  <si>
    <t>{39f4a1b7-dc99-4088-aa79-e4d237ddb4c0}</t>
  </si>
  <si>
    <t>Soupis prací - Oprava stávajících sjezdů</t>
  </si>
  <si>
    <t>{c284a90f-07d4-4a67-90b1-8abdd87d4bfc}</t>
  </si>
  <si>
    <t>VON</t>
  </si>
  <si>
    <t>Vedlejší a ostatní náklady</t>
  </si>
  <si>
    <t>{03be111f-8e2a-491c-ae6f-1cf24288593c}</t>
  </si>
  <si>
    <t>Soupis prací - Vedlejší a ostatní náklady</t>
  </si>
  <si>
    <t>{81c1fb0c-5b3d-4770-b4e4-a568b02c08d3}</t>
  </si>
  <si>
    <t>KRYCÍ LIST SOUPISU PRACÍ</t>
  </si>
  <si>
    <t>Objekt:</t>
  </si>
  <si>
    <t>101a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</si>
  <si>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</si>
  <si>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</si>
  <si>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</si>
  <si>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</si>
  <si>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</si>
  <si>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</si>
  <si>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</si>
  <si>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</si>
  <si>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</si>
  <si>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</si>
  <si>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</si>
  <si>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</si>
  <si>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</si>
  <si>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</si>
  <si>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</si>
  <si>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</si>
  <si>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Zakládání - základy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</si>
  <si>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</si>
  <si>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</si>
  <si>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</si>
  <si>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</si>
  <si>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</si>
  <si>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</si>
  <si>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</si>
  <si>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</si>
  <si>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</si>
  <si>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</si>
  <si>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</si>
  <si>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</si>
  <si>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</si>
  <si>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</si>
  <si>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</si>
  <si>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</si>
  <si>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</si>
  <si>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</si>
  <si>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</si>
  <si>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</si>
  <si>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</si>
  <si>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</si>
  <si>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</si>
  <si>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</si>
  <si>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</si>
  <si>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</si>
  <si>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</si>
  <si>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</si>
  <si>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</si>
  <si>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</si>
  <si>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</si>
  <si>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</si>
  <si>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</si>
  <si>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</si>
  <si>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</si>
  <si>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</si>
  <si>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</si>
  <si>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</si>
  <si>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3</t>
  </si>
  <si>
    <t>-363964837</t>
  </si>
  <si>
    <t>VV</t>
  </si>
  <si>
    <t>Rozebrání dlažby pro předláždění</t>
  </si>
  <si>
    <t>257,20</t>
  </si>
  <si>
    <t>113106292</t>
  </si>
  <si>
    <t>Rozebrání vozovek ze silničních dílců spáry zalité cementovou maltou strojně pl přes 50 do 200m2</t>
  </si>
  <si>
    <t>-148908040</t>
  </si>
  <si>
    <t>vybourání stávající betonové přídlažby</t>
  </si>
  <si>
    <t>513,53*0,25</t>
  </si>
  <si>
    <t>113107222</t>
  </si>
  <si>
    <t>Odstranění podkladu pl přes 200 m2 z kameniva drceného tl 200 mm</t>
  </si>
  <si>
    <t>-699738681</t>
  </si>
  <si>
    <t>113154364</t>
  </si>
  <si>
    <t>Frézování živičného krytu tl 100 mm pruh š 2 m pl do 10000 m2 s překážkami v trase</t>
  </si>
  <si>
    <t>141139316</t>
  </si>
  <si>
    <t>3856</t>
  </si>
  <si>
    <t>5</t>
  </si>
  <si>
    <t>113202111</t>
  </si>
  <si>
    <t>Vytrhání obrub krajníků obrubníků stojatých</t>
  </si>
  <si>
    <t>m</t>
  </si>
  <si>
    <t>1956173368</t>
  </si>
  <si>
    <t>vybourání obrubníku</t>
  </si>
  <si>
    <t>603,3</t>
  </si>
  <si>
    <t>12</t>
  </si>
  <si>
    <t>Zemní práce - odkopávky a prokopávky</t>
  </si>
  <si>
    <t>6</t>
  </si>
  <si>
    <t>122101401</t>
  </si>
  <si>
    <t>Vykopávky v zemníku na suchu v hornině tř. 1 a 2 objem do 100 m3</t>
  </si>
  <si>
    <t>m3</t>
  </si>
  <si>
    <t>-1292883880</t>
  </si>
  <si>
    <t>1159*0,1</t>
  </si>
  <si>
    <t>7</t>
  </si>
  <si>
    <t>122202201</t>
  </si>
  <si>
    <t>Odkopávky a prokopávky nezapažené pro silnice objemu do 100 m3 v hornině tř. 3</t>
  </si>
  <si>
    <t>-316177843</t>
  </si>
  <si>
    <t>37*2,6*0,5</t>
  </si>
  <si>
    <t>8</t>
  </si>
  <si>
    <t>122202209</t>
  </si>
  <si>
    <t>Příplatek k odkopávkám a prokopávkám pro silnice v hornině tř. 3 za lepivost</t>
  </si>
  <si>
    <t>-1998948453</t>
  </si>
  <si>
    <t>48,1*0,5</t>
  </si>
  <si>
    <t>9</t>
  </si>
  <si>
    <t>M</t>
  </si>
  <si>
    <t>10371500</t>
  </si>
  <si>
    <t>substrát pro trávníky VL</t>
  </si>
  <si>
    <t>-439980739</t>
  </si>
  <si>
    <t>nákup ornice</t>
  </si>
  <si>
    <t>115,9*1,8</t>
  </si>
  <si>
    <t>13</t>
  </si>
  <si>
    <t>Zemní práce - hloubené vykopávky</t>
  </si>
  <si>
    <t>10</t>
  </si>
  <si>
    <t>131201101</t>
  </si>
  <si>
    <t>Hloubení jam nezapažených v hornině tř. 3 objemu do 100 m3</t>
  </si>
  <si>
    <t>1977818680</t>
  </si>
  <si>
    <t>2*2*2*8</t>
  </si>
  <si>
    <t>131201109</t>
  </si>
  <si>
    <t>Příplatek za lepivost u hloubení jam nezapažených v hornině tř. 3</t>
  </si>
  <si>
    <t>71202143</t>
  </si>
  <si>
    <t>64*0,5</t>
  </si>
  <si>
    <t>132201102</t>
  </si>
  <si>
    <t>Hloubení rýh š do 600 mm v hornině tř. 3 objemu přes 100 m3</t>
  </si>
  <si>
    <t>380392256</t>
  </si>
  <si>
    <t>1052,06*0,3*0,4+1136,76*0,25*0,4</t>
  </si>
  <si>
    <t>132201109</t>
  </si>
  <si>
    <t>Příplatek za lepivost k hloubení rýh š do 600 mm v hornině tř. 3</t>
  </si>
  <si>
    <t>1540669899</t>
  </si>
  <si>
    <t>239,923*0,5</t>
  </si>
  <si>
    <t>14</t>
  </si>
  <si>
    <t>132301201</t>
  </si>
  <si>
    <t>Hloubení rýh š do 2000 mm v hornině tř. 4 objemu do 100 m3</t>
  </si>
  <si>
    <t>1437153375</t>
  </si>
  <si>
    <t>53*1,1*1,5</t>
  </si>
  <si>
    <t>132201209</t>
  </si>
  <si>
    <t>Příplatek za lepivost k hloubení rýh š do 2000 mm v hornině tř. 3</t>
  </si>
  <si>
    <t>1525709517</t>
  </si>
  <si>
    <t>87,45*0,5</t>
  </si>
  <si>
    <t>16</t>
  </si>
  <si>
    <t>Zemní práce - přemístění výkopku</t>
  </si>
  <si>
    <t>162701105</t>
  </si>
  <si>
    <t>Vodorovné přemístění do 10000 m výkopku z horniny tř. 1 až 4</t>
  </si>
  <si>
    <t>1551434302</t>
  </si>
  <si>
    <t>115,9</t>
  </si>
  <si>
    <t>48,1+64+239,923+87,45</t>
  </si>
  <si>
    <t>Součet</t>
  </si>
  <si>
    <t>17</t>
  </si>
  <si>
    <t>Zemní práce - konstrukce ze zemin</t>
  </si>
  <si>
    <t>171201201</t>
  </si>
  <si>
    <t>Uložení sypaniny na skládky</t>
  </si>
  <si>
    <t>-1583683308</t>
  </si>
  <si>
    <t>555,373</t>
  </si>
  <si>
    <t>18</t>
  </si>
  <si>
    <t>171201211</t>
  </si>
  <si>
    <t>Poplatek za uložení odpadu ze sypaniny na skládce (skládkovné)</t>
  </si>
  <si>
    <t>t</t>
  </si>
  <si>
    <t>-1192557005</t>
  </si>
  <si>
    <t>(555,373-115)*1,8</t>
  </si>
  <si>
    <t>19</t>
  </si>
  <si>
    <t>174101101</t>
  </si>
  <si>
    <t>Zásyp jam, šachet rýh nebo kolem objektů sypaninou se zhutněním</t>
  </si>
  <si>
    <t>2091597258</t>
  </si>
  <si>
    <t>64</t>
  </si>
  <si>
    <t>3,14*0,3*0,3*1,9*8*-1</t>
  </si>
  <si>
    <t>87,42</t>
  </si>
  <si>
    <t>(0,15+0,44)*53*-1</t>
  </si>
  <si>
    <t>20</t>
  </si>
  <si>
    <t>58333674</t>
  </si>
  <si>
    <t>kamenivo těžené hrubé frakce 16/32</t>
  </si>
  <si>
    <t>2072881534</t>
  </si>
  <si>
    <t>115,853*1,8</t>
  </si>
  <si>
    <t>Zemní práce - povrchové úpravy terénu</t>
  </si>
  <si>
    <t>181411131</t>
  </si>
  <si>
    <t>Založení parkového trávníku výsevem plochy do 1000 m2 v rovině a ve svahu do 1:5</t>
  </si>
  <si>
    <t>401639215</t>
  </si>
  <si>
    <t>1159</t>
  </si>
  <si>
    <t>22</t>
  </si>
  <si>
    <t>005724200</t>
  </si>
  <si>
    <t>osivo směs travní parková okrasná</t>
  </si>
  <si>
    <t>kg</t>
  </si>
  <si>
    <t>-114800446</t>
  </si>
  <si>
    <t>1159*0,03</t>
  </si>
  <si>
    <t>23</t>
  </si>
  <si>
    <t>181951101</t>
  </si>
  <si>
    <t>Úprava pláně v hornině tř. 1 až 4 bez zhutnění</t>
  </si>
  <si>
    <t>-609067045</t>
  </si>
  <si>
    <t>24</t>
  </si>
  <si>
    <t>181951102</t>
  </si>
  <si>
    <t>Úprava pláně v hornině tř. 1 až 4 se zhutněním</t>
  </si>
  <si>
    <t>-79440679</t>
  </si>
  <si>
    <t>620</t>
  </si>
  <si>
    <t>25</t>
  </si>
  <si>
    <t>183402121</t>
  </si>
  <si>
    <t>Rozrušení půdy souvislé plochy do 500 m2 hloubky do 150 mm v rovině a svahu do 1:5</t>
  </si>
  <si>
    <t>1213598054</t>
  </si>
  <si>
    <t>26</t>
  </si>
  <si>
    <t>183403111</t>
  </si>
  <si>
    <t>Obdělání půdy nakopáním na hloubku do 0,1 m v rovině a svahu do 1:5</t>
  </si>
  <si>
    <t>1744591662</t>
  </si>
  <si>
    <t>27</t>
  </si>
  <si>
    <t>183403153</t>
  </si>
  <si>
    <t>Obdělání půdy hrabáním v rovině a svahu do 1:5</t>
  </si>
  <si>
    <t>633619747</t>
  </si>
  <si>
    <t>Zakládání - základy</t>
  </si>
  <si>
    <t>28</t>
  </si>
  <si>
    <t>274316R00</t>
  </si>
  <si>
    <t>Uložení stávajících síti do chráničky, včetně dodávky chráničky, zemních prací a obetonování</t>
  </si>
  <si>
    <t>1434895712</t>
  </si>
  <si>
    <t>rezerva</t>
  </si>
  <si>
    <t>52</t>
  </si>
  <si>
    <t>Vodorovné konstrukce</t>
  </si>
  <si>
    <t>45</t>
  </si>
  <si>
    <t>Vodorovné podkladní a vedlejší konstrukce inž. staveb</t>
  </si>
  <si>
    <t>29</t>
  </si>
  <si>
    <t>451573111</t>
  </si>
  <si>
    <t>Lože pod potrubí otevřený výkop ze štěrkopísku</t>
  </si>
  <si>
    <t>-1580960699</t>
  </si>
  <si>
    <t>(0,15+0,44)*53</t>
  </si>
  <si>
    <t>30</t>
  </si>
  <si>
    <t>637121115</t>
  </si>
  <si>
    <t>Okapový chodník z kačírku tl 300 mm s udusáním</t>
  </si>
  <si>
    <t>-1715466838</t>
  </si>
  <si>
    <t>117</t>
  </si>
  <si>
    <t>56</t>
  </si>
  <si>
    <t>Podkladní vrstvy komunikací, letišť a ploch</t>
  </si>
  <si>
    <t>31</t>
  </si>
  <si>
    <t>565131111</t>
  </si>
  <si>
    <t>Vyrovnání povrchu dosavadních podkladů obalovaným kamenivem ACP (OK) tl 50 mm</t>
  </si>
  <si>
    <t>1946969695</t>
  </si>
  <si>
    <t>2950</t>
  </si>
  <si>
    <t>32</t>
  </si>
  <si>
    <t>564851111</t>
  </si>
  <si>
    <t>Podklad ze štěrkodrtě ŠD tl 150 mm</t>
  </si>
  <si>
    <t>1412380227</t>
  </si>
  <si>
    <t>257,20*2</t>
  </si>
  <si>
    <t>59</t>
  </si>
  <si>
    <t>Kryty pozemních komunikací, letišť a ploch dlážděných (předlažby)</t>
  </si>
  <si>
    <t>33</t>
  </si>
  <si>
    <t>596211222</t>
  </si>
  <si>
    <t>Kladení zámkové dlažby komunikací pro pěší tl 80 mm skupiny B pl do 300 m2</t>
  </si>
  <si>
    <t>1380838823</t>
  </si>
  <si>
    <t>34</t>
  </si>
  <si>
    <t>59245297</t>
  </si>
  <si>
    <t>dlažba zámková profilová  kraj 20x14x8 cm přírodní</t>
  </si>
  <si>
    <t>1614040897</t>
  </si>
  <si>
    <t>231*1,01</t>
  </si>
  <si>
    <t>57</t>
  </si>
  <si>
    <t>Kryty pozemních komunikací letišť a ploch z kameniva nebo živičné</t>
  </si>
  <si>
    <t>35</t>
  </si>
  <si>
    <t>573231107</t>
  </si>
  <si>
    <t>Postřik živičný spojovací ze silniční emulze v množství 0,40 kg/m2</t>
  </si>
  <si>
    <t>1576426596</t>
  </si>
  <si>
    <t>3636</t>
  </si>
  <si>
    <t>36</t>
  </si>
  <si>
    <t>573231109</t>
  </si>
  <si>
    <t>Postřik živičný spojovací ze silniční emulze v množství 0,60 kg/m2</t>
  </si>
  <si>
    <t>-1365685042</t>
  </si>
  <si>
    <t>37</t>
  </si>
  <si>
    <t>577144121</t>
  </si>
  <si>
    <t>Asfaltový beton vrstva obrusná ACO 11 (ABS) tř. I tl 50 mm š přes 3 m z nemodifikovaného asfaltu</t>
  </si>
  <si>
    <t>-497631428</t>
  </si>
  <si>
    <t>38</t>
  </si>
  <si>
    <t>577165121</t>
  </si>
  <si>
    <t>Asfaltový beton vrstva obrusná ACO 16 (ABH) tl 70 mm š přes 3 m z nemodifikovaného asfaltu</t>
  </si>
  <si>
    <t>-1075769407</t>
  </si>
  <si>
    <t>Trubní vedení</t>
  </si>
  <si>
    <t>87</t>
  </si>
  <si>
    <t>Potrubí z trub plastických a skleněných</t>
  </si>
  <si>
    <t>39</t>
  </si>
  <si>
    <t>871311101</t>
  </si>
  <si>
    <t>Montáž potrubí z PVC SDR 11 těsněných gumovým kroužkem otevřený výkop D 160 x 6,2 mm</t>
  </si>
  <si>
    <t>-2038304156</t>
  </si>
  <si>
    <t>7*6</t>
  </si>
  <si>
    <t>40</t>
  </si>
  <si>
    <t>28611197</t>
  </si>
  <si>
    <t>trubka kanalizační PPKGEM 160x4,9x2000 mm SN10</t>
  </si>
  <si>
    <t>2052699608</t>
  </si>
  <si>
    <t>(53/2+1)*1,02</t>
  </si>
  <si>
    <t>89</t>
  </si>
  <si>
    <t>Trubní vedení - ostatní konstrukce</t>
  </si>
  <si>
    <t>41</t>
  </si>
  <si>
    <t>895941311</t>
  </si>
  <si>
    <t xml:space="preserve">Zřízení vpusti kanalizační uliční z betonových dílců </t>
  </si>
  <si>
    <t>kus</t>
  </si>
  <si>
    <t>-2070484114</t>
  </si>
  <si>
    <t>42</t>
  </si>
  <si>
    <t>592238200</t>
  </si>
  <si>
    <t>vpusť betonová uliční  500/290 K 29x50x5 cm</t>
  </si>
  <si>
    <t>811885967</t>
  </si>
  <si>
    <t>43</t>
  </si>
  <si>
    <t>592238210</t>
  </si>
  <si>
    <t>vpusť betonová uliční 660/180 18x66x10 cm</t>
  </si>
  <si>
    <t>700915077</t>
  </si>
  <si>
    <t>44</t>
  </si>
  <si>
    <t>592238230</t>
  </si>
  <si>
    <t>vpusť betonová uliční 500/626 D 62,6 x 49,5 x 5 cm</t>
  </si>
  <si>
    <t>-1710111103</t>
  </si>
  <si>
    <t>592238240</t>
  </si>
  <si>
    <t>vpusť betonová uliční 500/590/150 V 59x50x5 cm</t>
  </si>
  <si>
    <t>142560226</t>
  </si>
  <si>
    <t>46</t>
  </si>
  <si>
    <t>899204111</t>
  </si>
  <si>
    <t>Osazení mříží litinových včetně rámů a košů na bahno hmotnosti nad 150 kg</t>
  </si>
  <si>
    <t>-848103031</t>
  </si>
  <si>
    <t>47</t>
  </si>
  <si>
    <t>552423R01</t>
  </si>
  <si>
    <t>Koš na bláto a kaly</t>
  </si>
  <si>
    <t>ks</t>
  </si>
  <si>
    <t>1319750055</t>
  </si>
  <si>
    <t>48</t>
  </si>
  <si>
    <t>552423R00</t>
  </si>
  <si>
    <t>Mříž pro vozovku s nálevkou</t>
  </si>
  <si>
    <t>-1638450597</t>
  </si>
  <si>
    <t>49</t>
  </si>
  <si>
    <t>899231111</t>
  </si>
  <si>
    <t>Výšková úprava uličního vstupu nebo vpusti do 200 mm zvýšením mříže</t>
  </si>
  <si>
    <t>1719219301</t>
  </si>
  <si>
    <t>50</t>
  </si>
  <si>
    <t>899232111</t>
  </si>
  <si>
    <t>Výšková úprava uličního vstupu nebo vpusti do 200 mm snížením mříže</t>
  </si>
  <si>
    <t>-1884028655</t>
  </si>
  <si>
    <t>51</t>
  </si>
  <si>
    <t>899331111</t>
  </si>
  <si>
    <t>Výšková úprava uličního vstupu nebo vpusti do 200 mm zvýšením poklopu</t>
  </si>
  <si>
    <t>-1086240443</t>
  </si>
  <si>
    <t>899332111</t>
  </si>
  <si>
    <t>Výšková úprava uličního vstupu nebo vpusti do 200 mm snížením poklopu</t>
  </si>
  <si>
    <t>1720489214</t>
  </si>
  <si>
    <t>53</t>
  </si>
  <si>
    <t>899431111</t>
  </si>
  <si>
    <t>Výšková úprava uličního vstupu nebo vpusti do 200 mm zvýšením krycího hrnce, šoupěte nebo hydrantu</t>
  </si>
  <si>
    <t>-1751301287</t>
  </si>
  <si>
    <t>54</t>
  </si>
  <si>
    <t>899432111</t>
  </si>
  <si>
    <t>Výšková úprava uličního vstupu nebo vpusti do 200 mm snížením krycího hrnce, šoupěte nebo hydrantu</t>
  </si>
  <si>
    <t>-1592754746</t>
  </si>
  <si>
    <t>55</t>
  </si>
  <si>
    <t>899911R00</t>
  </si>
  <si>
    <t>Navrtávka a montáž průchodky, včetně dodávky</t>
  </si>
  <si>
    <t>1313998416</t>
  </si>
  <si>
    <t>91</t>
  </si>
  <si>
    <t>Doplňující konstrukce a práce pozemních komunikací, letišť a ploch</t>
  </si>
  <si>
    <t>915111112</t>
  </si>
  <si>
    <t>Vodorovné dopravní značení šířky 125 mm retroreflexní bílou barvou dělící čáry souvislé</t>
  </si>
  <si>
    <t>537121434</t>
  </si>
  <si>
    <t>404453500</t>
  </si>
  <si>
    <t>barva na VDZ Limboroute K 835 HS bílá  bal. sud 250 kg</t>
  </si>
  <si>
    <t>-466312108</t>
  </si>
  <si>
    <t>56*0,125</t>
  </si>
  <si>
    <t>58</t>
  </si>
  <si>
    <t>915611111</t>
  </si>
  <si>
    <t>Předznačení vodorovného liniového značení</t>
  </si>
  <si>
    <t>736153993</t>
  </si>
  <si>
    <t>915491211</t>
  </si>
  <si>
    <t>Osazení vodícího proužku z betonových desek do betonového lože tl do 100 mm š proužku 250 mm</t>
  </si>
  <si>
    <t>-505007534</t>
  </si>
  <si>
    <t>513,53*2+25</t>
  </si>
  <si>
    <t>60</t>
  </si>
  <si>
    <t>LSV.100357</t>
  </si>
  <si>
    <t>ZAHRADNÍ OBRUBNÍK, 500x80x250 mm, šedá</t>
  </si>
  <si>
    <t>-1316246407</t>
  </si>
  <si>
    <t>555,2*2*1,01</t>
  </si>
  <si>
    <t>61</t>
  </si>
  <si>
    <t>916131213</t>
  </si>
  <si>
    <t>Osazení silničního obrubníku betonového stojatého s boční opěrou do lože z betonu prostého</t>
  </si>
  <si>
    <t>-1303486166</t>
  </si>
  <si>
    <t>Obrubník 10/25</t>
  </si>
  <si>
    <t>513,53+37*2</t>
  </si>
  <si>
    <t>209+4,8+3,28+19,21+0,8+3,2+0,5+0,5+3,2+0,8+29,5+1+0,9+5+1,5+13+33+3,5+6+14*2,5</t>
  </si>
  <si>
    <t>513,53-337,99</t>
  </si>
  <si>
    <t>62</t>
  </si>
  <si>
    <t>59217017</t>
  </si>
  <si>
    <t>obrubník betonový chodníkový 100x10x25 cm</t>
  </si>
  <si>
    <t>1081756901</t>
  </si>
  <si>
    <t>1136,76*1,01</t>
  </si>
  <si>
    <t>63</t>
  </si>
  <si>
    <t>916781111</t>
  </si>
  <si>
    <t>Zpomalovací plastový práh pro přejezdovou rychlost 30 km/h</t>
  </si>
  <si>
    <t>1826817505</t>
  </si>
  <si>
    <t>montáž a demontáž</t>
  </si>
  <si>
    <t>2*6</t>
  </si>
  <si>
    <t>919121122</t>
  </si>
  <si>
    <t>Těsnění spár zálivkou za studena pro komůrky š 15 mm hl 30 mm s těsnicím profilem</t>
  </si>
  <si>
    <t>1015107346</t>
  </si>
  <si>
    <t>50,10</t>
  </si>
  <si>
    <t>65</t>
  </si>
  <si>
    <t>919735111</t>
  </si>
  <si>
    <t>Řezání stávajícího živičného krytu hl do 50 mm</t>
  </si>
  <si>
    <t>-857887191</t>
  </si>
  <si>
    <t>50,1</t>
  </si>
  <si>
    <t>96</t>
  </si>
  <si>
    <t>Bourání konstrukcí</t>
  </si>
  <si>
    <t>66</t>
  </si>
  <si>
    <t>966008R00</t>
  </si>
  <si>
    <t>Vybourání stávající uliční vpusti</t>
  </si>
  <si>
    <t>-1007384823</t>
  </si>
  <si>
    <t>97</t>
  </si>
  <si>
    <t>Prorážení otvorů a ostatní bourací práce</t>
  </si>
  <si>
    <t>67</t>
  </si>
  <si>
    <t>997211511</t>
  </si>
  <si>
    <t>Vodorovná doprava suti po suchu na vzdálenost do 1 km</t>
  </si>
  <si>
    <t>-1900582920</t>
  </si>
  <si>
    <t>1306,835</t>
  </si>
  <si>
    <t>68</t>
  </si>
  <si>
    <t>997312519</t>
  </si>
  <si>
    <t>Příplatek ZKD 1 km vodorovné dopravy suti a vybouraných hmot pro LTM</t>
  </si>
  <si>
    <t>-1157759350</t>
  </si>
  <si>
    <t>1306,835*9</t>
  </si>
  <si>
    <t>69</t>
  </si>
  <si>
    <t>997211611</t>
  </si>
  <si>
    <t>Nakládání suti na dopravní prostředky pro vodorovnou dopravu</t>
  </si>
  <si>
    <t>1517598513</t>
  </si>
  <si>
    <t>70</t>
  </si>
  <si>
    <t>997221815</t>
  </si>
  <si>
    <t>Poplatek za uložení betonového odpadu na skládce (skládkovné)</t>
  </si>
  <si>
    <t>-1997592195</t>
  </si>
  <si>
    <t>66,872+54,563+123,677</t>
  </si>
  <si>
    <t>71</t>
  </si>
  <si>
    <t>997221845</t>
  </si>
  <si>
    <t>Poplatek za uložení odpadu z asfaltových povrchů na skládce (skládkovné)</t>
  </si>
  <si>
    <t>1227576720</t>
  </si>
  <si>
    <t>987,136</t>
  </si>
  <si>
    <t>72</t>
  </si>
  <si>
    <t>997221855</t>
  </si>
  <si>
    <t>Poplatek za uložení odpadu z kameniva na skládce (skládkovné)</t>
  </si>
  <si>
    <t>1861573198</t>
  </si>
  <si>
    <t>74,588</t>
  </si>
  <si>
    <t>99</t>
  </si>
  <si>
    <t>Přesun hmot</t>
  </si>
  <si>
    <t>73</t>
  </si>
  <si>
    <t>998225111</t>
  </si>
  <si>
    <t>Přesun hmot pro pozemní komunikace s krytem z kamene, monolitickým betonovým nebo živičným</t>
  </si>
  <si>
    <t>-349855940</t>
  </si>
  <si>
    <t>101b - Oprava stávajících sjezdů</t>
  </si>
  <si>
    <t>101b - Soupis prací - Oprava stávajících sjezdů</t>
  </si>
  <si>
    <t xml:space="preserve">      97 - Prorážení otvorů a ostatní bourací práce</t>
  </si>
  <si>
    <t xml:space="preserve">        99 - Přesun hmot</t>
  </si>
  <si>
    <t>113106187</t>
  </si>
  <si>
    <t>Rozebrání dlažeb vozovek ze zámkové dlažby s ložem z kameniva strojně pl do 50 m2</t>
  </si>
  <si>
    <t>-26711050</t>
  </si>
  <si>
    <t>12,2+19,4+4+2</t>
  </si>
  <si>
    <t>113107163</t>
  </si>
  <si>
    <t>Odstranění podkladu z kameniva drceného tl 300 mm strojně pl přes 50 do 200 m2</t>
  </si>
  <si>
    <t>1547534865</t>
  </si>
  <si>
    <t>57+37,6+73</t>
  </si>
  <si>
    <t>113107172</t>
  </si>
  <si>
    <t>Odstranění podkladu z betonu prostého tl 300 mm strojně pl přes 50 do 200 m2</t>
  </si>
  <si>
    <t>1339483015</t>
  </si>
  <si>
    <t>113107181</t>
  </si>
  <si>
    <t>Odstranění podkladu živičného tl 50 mm strojně pl přes 50 do 200 m2</t>
  </si>
  <si>
    <t>-1092788785</t>
  </si>
  <si>
    <t>655385952</t>
  </si>
  <si>
    <t>-809568875</t>
  </si>
  <si>
    <t>potřeba ornice</t>
  </si>
  <si>
    <t>152,3*0,1</t>
  </si>
  <si>
    <t>122202202</t>
  </si>
  <si>
    <t>Odkopávky a prokopávky nezapažené pro silnice objemu do 1000 m3 v hornině tř. 3</t>
  </si>
  <si>
    <t>-1324717086</t>
  </si>
  <si>
    <t>231,0*0,5</t>
  </si>
  <si>
    <t>-289426785</t>
  </si>
  <si>
    <t>115,5*0,5</t>
  </si>
  <si>
    <t>-525206128</t>
  </si>
  <si>
    <t>15,23*1,8</t>
  </si>
  <si>
    <t>1012901840</t>
  </si>
  <si>
    <t>vpusti</t>
  </si>
  <si>
    <t>2*2*2*1</t>
  </si>
  <si>
    <t>791281666</t>
  </si>
  <si>
    <t>8*0,5</t>
  </si>
  <si>
    <t>132201101</t>
  </si>
  <si>
    <t>Hloubení rýh š do 600 mm v hornině tř. 3 objemu do 100 m3</t>
  </si>
  <si>
    <t>-702198013</t>
  </si>
  <si>
    <t>výkop pro obrubníky</t>
  </si>
  <si>
    <t>152,3*0,25*0,25</t>
  </si>
  <si>
    <t>liniové odvodnění</t>
  </si>
  <si>
    <t>(6,5+7+6+6,5)*0,35*0,25</t>
  </si>
  <si>
    <t>1760293103</t>
  </si>
  <si>
    <t>11,8*0,5</t>
  </si>
  <si>
    <t>-1243804268</t>
  </si>
  <si>
    <t>kanalizační přípojky</t>
  </si>
  <si>
    <t>(9+2+2+2,5)*1,1*1,2</t>
  </si>
  <si>
    <t>132301209</t>
  </si>
  <si>
    <t>Příplatek za lepivost k hloubení rýh š do 2000 mm v hornině tř. 4</t>
  </si>
  <si>
    <t>-264303496</t>
  </si>
  <si>
    <t>20,46*0,5</t>
  </si>
  <si>
    <t>Vodorovné přemístění do 10000 m výkopku/sypaniny z horniny tř. 1 až 4</t>
  </si>
  <si>
    <t>-1289157558</t>
  </si>
  <si>
    <t>ornice</t>
  </si>
  <si>
    <t>15,23</t>
  </si>
  <si>
    <t>115,5+8+11,79+20,46</t>
  </si>
  <si>
    <t>171201101</t>
  </si>
  <si>
    <t>Uložení sypaniny do násypů nezhutněných</t>
  </si>
  <si>
    <t>1383207945</t>
  </si>
  <si>
    <t>1,2</t>
  </si>
  <si>
    <t>-852167825</t>
  </si>
  <si>
    <t>170,98-1,2</t>
  </si>
  <si>
    <t>-105631792</t>
  </si>
  <si>
    <t>(169,78-15,23)*1,8</t>
  </si>
  <si>
    <t>-1321416705</t>
  </si>
  <si>
    <t>3,14*0,25*0,25*1,9*-1</t>
  </si>
  <si>
    <t>20,46</t>
  </si>
  <si>
    <t>-7,75</t>
  </si>
  <si>
    <t>583336740</t>
  </si>
  <si>
    <t>kamenivo těžené hrubé (Bratčice) frakce 16-32</t>
  </si>
  <si>
    <t>1622749885</t>
  </si>
  <si>
    <t>20,337*1,8</t>
  </si>
  <si>
    <t>181301101</t>
  </si>
  <si>
    <t>Rozprostření ornice tl vrstvy do 100 mm pl do 500 m2 v rovině nebo ve svahu do 1:5</t>
  </si>
  <si>
    <t>-33949651</t>
  </si>
  <si>
    <t>152,3*1</t>
  </si>
  <si>
    <t>930378139</t>
  </si>
  <si>
    <t>152,3</t>
  </si>
  <si>
    <t>989643021</t>
  </si>
  <si>
    <t>152,3*0,03</t>
  </si>
  <si>
    <t>180253931</t>
  </si>
  <si>
    <t>1202829390</t>
  </si>
  <si>
    <t>231</t>
  </si>
  <si>
    <t>183402131</t>
  </si>
  <si>
    <t>Rozrušení půdy souvislé plochy přes 500 m2 hloubky do 150 mm v rovině a svahu do 1:5</t>
  </si>
  <si>
    <t>-402470952</t>
  </si>
  <si>
    <t>-1281275824</t>
  </si>
  <si>
    <t>62199186</t>
  </si>
  <si>
    <t>451572111</t>
  </si>
  <si>
    <t>Lože pod potrubí otevřený výkop z kameniva drobného těženého</t>
  </si>
  <si>
    <t>-699813120</t>
  </si>
  <si>
    <t>přípojky</t>
  </si>
  <si>
    <t>1*0,5*(9+2+2+2,5)</t>
  </si>
  <si>
    <t>1107192728</t>
  </si>
  <si>
    <t>231*2</t>
  </si>
  <si>
    <t>353539867</t>
  </si>
  <si>
    <t>5*2,26+32,6+15,5+50,3+4,9+8,5+10,3+15,8+15,8+54+12</t>
  </si>
  <si>
    <t>-1478385902</t>
  </si>
  <si>
    <t>370042246</t>
  </si>
  <si>
    <t>kanalizační přípojky od uličních vpustí</t>
  </si>
  <si>
    <t>9+2+2+2,5</t>
  </si>
  <si>
    <t>-1400847403</t>
  </si>
  <si>
    <t>(9/2)+1*1,02</t>
  </si>
  <si>
    <t>28611170</t>
  </si>
  <si>
    <t>trubka kanalizační PP DN 100x1000 mm SN 10</t>
  </si>
  <si>
    <t>982203428</t>
  </si>
  <si>
    <t>(2+2+2,5)*1,01</t>
  </si>
  <si>
    <t>877321110</t>
  </si>
  <si>
    <t>Montáž elektrokolen 45° na potrubí z PE trub d 160</t>
  </si>
  <si>
    <t>1063067662</t>
  </si>
  <si>
    <t>286171820</t>
  </si>
  <si>
    <t>koleno kanalizační PP Master 45 ° DN 150</t>
  </si>
  <si>
    <t>-1423913951</t>
  </si>
  <si>
    <t>28617180</t>
  </si>
  <si>
    <t>koleno kanalizační PP SN 16 45 ° DN 100</t>
  </si>
  <si>
    <t>722463324</t>
  </si>
  <si>
    <t>817314111</t>
  </si>
  <si>
    <t>Montáž betonových útesů s hrdlem DN 150</t>
  </si>
  <si>
    <t>134470341</t>
  </si>
  <si>
    <t>1+1+1+1</t>
  </si>
  <si>
    <t>895941111</t>
  </si>
  <si>
    <t>Zřízení vpusti kanalizační uliční z betonových dílců typ UV-50 normální</t>
  </si>
  <si>
    <t>-2098062568</t>
  </si>
  <si>
    <t>vpusť betonová uliční TBV-Q 500/590/200 V /skruž/ 59x50x5 cm</t>
  </si>
  <si>
    <t>60531094</t>
  </si>
  <si>
    <t>1*1,01</t>
  </si>
  <si>
    <t>vpusť betonová uliční TBV-Q 660/180 /prstenec/ 18x66x10 cm</t>
  </si>
  <si>
    <t>-1984841901</t>
  </si>
  <si>
    <t>vpusť betonová uliční TBV-Q 500/290 K /skruž/ 29x50x5 cm</t>
  </si>
  <si>
    <t>131190820</t>
  </si>
  <si>
    <t>592238220</t>
  </si>
  <si>
    <t>vpusť betonová uliční TBV-Q 500/626 VD /dno/ 62,6 x 49,5 x 5 cm</t>
  </si>
  <si>
    <t>512563117</t>
  </si>
  <si>
    <t>592238640</t>
  </si>
  <si>
    <t>prstenec betonový pro uliční vpusť vyrovnávací TBV-Q 390/60/10a, 39x6x13 cm</t>
  </si>
  <si>
    <t>-717146300</t>
  </si>
  <si>
    <t>899211113</t>
  </si>
  <si>
    <t>Osazení mříží s rámem hmotnosti nad 100 do 150 kg</t>
  </si>
  <si>
    <t>-1514491586</t>
  </si>
  <si>
    <t>-794613028</t>
  </si>
  <si>
    <t>440514636</t>
  </si>
  <si>
    <t>445749519</t>
  </si>
  <si>
    <t>1411845846</t>
  </si>
  <si>
    <t>103187437</t>
  </si>
  <si>
    <t>Vybourání stávající uliční vpusti, včetně zásypu kamenivem</t>
  </si>
  <si>
    <t>-1696476629</t>
  </si>
  <si>
    <t>916231213</t>
  </si>
  <si>
    <t>Osazení chodníkového obrubníku betonového stojatého s boční opěrou do lože z betonu prostého</t>
  </si>
  <si>
    <t>-1887140085</t>
  </si>
  <si>
    <t>Obrubník  zahradní</t>
  </si>
  <si>
    <t>2,3+2,3+5+2,5+14,5+2,5+3,1+3,2+5+2,5+4,5+5+5+3,5+3,5+3,5+2,5+2+5+2+2+5,4+2+3+2+6+2,5+3+3+3+7+5+5+3+3+5+5+5+3</t>
  </si>
  <si>
    <t>1917380257</t>
  </si>
  <si>
    <t>152,3*1,01</t>
  </si>
  <si>
    <t>618273946</t>
  </si>
  <si>
    <t>38,5</t>
  </si>
  <si>
    <t>935113111</t>
  </si>
  <si>
    <t>Osazení odvodňovacího polymerbetonového žlabu s krycím roštem šířky do 200 mm</t>
  </si>
  <si>
    <t>-382724673</t>
  </si>
  <si>
    <t>6,5+7+6+6,5</t>
  </si>
  <si>
    <t>592270R01</t>
  </si>
  <si>
    <t>Liniové odvodnění dle nabídky výrobce</t>
  </si>
  <si>
    <t>soubor</t>
  </si>
  <si>
    <t>1723747265</t>
  </si>
  <si>
    <t>997221561</t>
  </si>
  <si>
    <t>Vodorovná doprava suti z kusových materiálů do 1 km</t>
  </si>
  <si>
    <t>1430950940</t>
  </si>
  <si>
    <t>997221569</t>
  </si>
  <si>
    <t>Příplatek ZKD 1 km u vodorovné dopravy suti z kusových materiálů</t>
  </si>
  <si>
    <t>-1555791599</t>
  </si>
  <si>
    <t>129,737*9</t>
  </si>
  <si>
    <t>997221611</t>
  </si>
  <si>
    <t>-186934446</t>
  </si>
  <si>
    <t>1851492760</t>
  </si>
  <si>
    <t>3,69+35,625+11,092</t>
  </si>
  <si>
    <t>-108056441</t>
  </si>
  <si>
    <t>5,586</t>
  </si>
  <si>
    <t>-897211576</t>
  </si>
  <si>
    <t>73,744</t>
  </si>
  <si>
    <t>-544191867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</si>
  <si>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</si>
  <si>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</si>
  <si>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</si>
  <si>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</si>
  <si>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</si>
  <si>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</si>
  <si>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</si>
  <si>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</si>
  <si>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</si>
  <si>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</si>
  <si>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</si>
  <si>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</si>
  <si>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</si>
  <si>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 xml:space="preserve">"včetně kopaných sond a jejich zásypu a úpravy terénu </t>
  </si>
  <si>
    <t>"(předpoklad 36 sond o velikosti 0,6*2*2 m)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</si>
  <si>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</si>
  <si>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</si>
  <si>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</si>
  <si>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</si>
  <si>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</si>
  <si>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</si>
  <si>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</si>
  <si>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</si>
  <si>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</si>
  <si>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</si>
  <si>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</si>
  <si>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</si>
  <si>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</si>
  <si>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</si>
  <si>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</si>
  <si>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</si>
  <si>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</si>
  <si>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</si>
  <si>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</si>
  <si>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</si>
  <si>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</si>
  <si>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věcného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</si>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</sst>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3" xfId="0" applyFont="1" applyBorder="1" applyAlignment="1"/>
    <xf numFmtId="0" fontId="12" fillId="0" borderId="14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5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31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6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P5" s="22"/>
      <c r="AQ5" s="22"/>
      <c r="AR5" s="20"/>
      <c r="BE5" s="275" t="s">
        <v>15</v>
      </c>
      <c r="BS5" s="17" t="s">
        <v>6</v>
      </c>
    </row>
    <row r="6" spans="1:74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8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P6" s="22"/>
      <c r="AQ6" s="22"/>
      <c r="AR6" s="20"/>
      <c r="BE6" s="276"/>
      <c r="BS6" s="17" t="s">
        <v>6</v>
      </c>
    </row>
    <row r="7" spans="1:74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76"/>
      <c r="BS7" s="17" t="s">
        <v>6</v>
      </c>
    </row>
    <row r="8" spans="1:74" ht="12" customHeight="1" x14ac:dyDescent="0.2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76"/>
      <c r="BS8" s="17" t="s">
        <v>6</v>
      </c>
    </row>
    <row r="9" spans="1:74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76"/>
      <c r="BS9" s="17" t="s">
        <v>6</v>
      </c>
    </row>
    <row r="10" spans="1:74" ht="12" customHeight="1" x14ac:dyDescent="0.2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76"/>
      <c r="BS10" s="17" t="s">
        <v>6</v>
      </c>
    </row>
    <row r="11" spans="1:74" ht="18.399999999999999" customHeight="1" x14ac:dyDescent="0.2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276"/>
      <c r="BS11" s="17" t="s">
        <v>6</v>
      </c>
    </row>
    <row r="12" spans="1:74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76"/>
      <c r="BS12" s="17" t="s">
        <v>6</v>
      </c>
    </row>
    <row r="13" spans="1:74" ht="12" customHeight="1" x14ac:dyDescent="0.2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276"/>
      <c r="BS13" s="17" t="s">
        <v>6</v>
      </c>
    </row>
    <row r="14" spans="1:74" ht="12.75" x14ac:dyDescent="0.2">
      <c r="B14" s="21"/>
      <c r="C14" s="22"/>
      <c r="D14" s="22"/>
      <c r="E14" s="299" t="s">
        <v>33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276"/>
      <c r="BS14" s="17" t="s">
        <v>6</v>
      </c>
    </row>
    <row r="15" spans="1:74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76"/>
      <c r="BS15" s="17" t="s">
        <v>4</v>
      </c>
    </row>
    <row r="16" spans="1:74" ht="12" customHeight="1" x14ac:dyDescent="0.2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276"/>
      <c r="BS16" s="17" t="s">
        <v>4</v>
      </c>
    </row>
    <row r="17" spans="2:71" ht="18.399999999999999" customHeight="1" x14ac:dyDescent="0.2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276"/>
      <c r="BS17" s="17" t="s">
        <v>38</v>
      </c>
    </row>
    <row r="18" spans="2:7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76"/>
      <c r="BS18" s="17" t="s">
        <v>6</v>
      </c>
    </row>
    <row r="19" spans="2:71" ht="12" customHeight="1" x14ac:dyDescent="0.2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276"/>
      <c r="BS19" s="17" t="s">
        <v>6</v>
      </c>
    </row>
    <row r="20" spans="2:71" ht="18.399999999999999" customHeight="1" x14ac:dyDescent="0.2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1</v>
      </c>
      <c r="AO20" s="22"/>
      <c r="AP20" s="22"/>
      <c r="AQ20" s="22"/>
      <c r="AR20" s="20"/>
      <c r="BE20" s="276"/>
      <c r="BS20" s="17" t="s">
        <v>38</v>
      </c>
    </row>
    <row r="21" spans="2:7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76"/>
    </row>
    <row r="22" spans="2:71" ht="12" customHeight="1" x14ac:dyDescent="0.2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76"/>
    </row>
    <row r="23" spans="2:71" ht="16.5" customHeight="1" x14ac:dyDescent="0.2">
      <c r="B23" s="21"/>
      <c r="C23" s="22"/>
      <c r="D23" s="22"/>
      <c r="E23" s="301" t="s">
        <v>1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22"/>
      <c r="AP23" s="22"/>
      <c r="AQ23" s="22"/>
      <c r="AR23" s="20"/>
      <c r="BE23" s="276"/>
    </row>
    <row r="24" spans="2:7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76"/>
    </row>
    <row r="25" spans="2:7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76"/>
    </row>
    <row r="26" spans="2:71" s="1" customFormat="1" ht="25.9" customHeight="1" x14ac:dyDescent="0.2"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8">
        <f>ROUND(AG94,2)</f>
        <v>0</v>
      </c>
      <c r="AL26" s="279"/>
      <c r="AM26" s="279"/>
      <c r="AN26" s="279"/>
      <c r="AO26" s="279"/>
      <c r="AP26" s="35"/>
      <c r="AQ26" s="35"/>
      <c r="AR26" s="38"/>
      <c r="BE26" s="276"/>
    </row>
    <row r="27" spans="2:71" s="1" customFormat="1" ht="6.95" customHeight="1" x14ac:dyDescent="0.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6"/>
    </row>
    <row r="28" spans="2:71" s="1" customFormat="1" ht="12.75" x14ac:dyDescent="0.2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2" t="s">
        <v>43</v>
      </c>
      <c r="M28" s="302"/>
      <c r="N28" s="302"/>
      <c r="O28" s="302"/>
      <c r="P28" s="302"/>
      <c r="Q28" s="35"/>
      <c r="R28" s="35"/>
      <c r="S28" s="35"/>
      <c r="T28" s="35"/>
      <c r="U28" s="35"/>
      <c r="V28" s="35"/>
      <c r="W28" s="302" t="s">
        <v>44</v>
      </c>
      <c r="X28" s="302"/>
      <c r="Y28" s="302"/>
      <c r="Z28" s="302"/>
      <c r="AA28" s="302"/>
      <c r="AB28" s="302"/>
      <c r="AC28" s="302"/>
      <c r="AD28" s="302"/>
      <c r="AE28" s="302"/>
      <c r="AF28" s="35"/>
      <c r="AG28" s="35"/>
      <c r="AH28" s="35"/>
      <c r="AI28" s="35"/>
      <c r="AJ28" s="35"/>
      <c r="AK28" s="302" t="s">
        <v>45</v>
      </c>
      <c r="AL28" s="302"/>
      <c r="AM28" s="302"/>
      <c r="AN28" s="302"/>
      <c r="AO28" s="302"/>
      <c r="AP28" s="35"/>
      <c r="AQ28" s="35"/>
      <c r="AR28" s="38"/>
      <c r="BE28" s="276"/>
    </row>
    <row r="29" spans="2:71" s="2" customFormat="1" ht="14.45" customHeight="1" x14ac:dyDescent="0.2">
      <c r="B29" s="39"/>
      <c r="C29" s="40"/>
      <c r="D29" s="29" t="s">
        <v>46</v>
      </c>
      <c r="E29" s="40"/>
      <c r="F29" s="29" t="s">
        <v>47</v>
      </c>
      <c r="G29" s="40"/>
      <c r="H29" s="40"/>
      <c r="I29" s="40"/>
      <c r="J29" s="40"/>
      <c r="K29" s="40"/>
      <c r="L29" s="303">
        <v>0.21</v>
      </c>
      <c r="M29" s="274"/>
      <c r="N29" s="274"/>
      <c r="O29" s="274"/>
      <c r="P29" s="274"/>
      <c r="Q29" s="40"/>
      <c r="R29" s="40"/>
      <c r="S29" s="40"/>
      <c r="T29" s="40"/>
      <c r="U29" s="40"/>
      <c r="V29" s="40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0"/>
      <c r="AG29" s="40"/>
      <c r="AH29" s="40"/>
      <c r="AI29" s="40"/>
      <c r="AJ29" s="40"/>
      <c r="AK29" s="273">
        <f>ROUND(AV94, 2)</f>
        <v>0</v>
      </c>
      <c r="AL29" s="274"/>
      <c r="AM29" s="274"/>
      <c r="AN29" s="274"/>
      <c r="AO29" s="274"/>
      <c r="AP29" s="40"/>
      <c r="AQ29" s="40"/>
      <c r="AR29" s="41"/>
      <c r="BE29" s="277"/>
    </row>
    <row r="30" spans="2:71" s="2" customFormat="1" ht="14.45" customHeight="1" x14ac:dyDescent="0.2">
      <c r="B30" s="39"/>
      <c r="C30" s="40"/>
      <c r="D30" s="40"/>
      <c r="E30" s="40"/>
      <c r="F30" s="29" t="s">
        <v>48</v>
      </c>
      <c r="G30" s="40"/>
      <c r="H30" s="40"/>
      <c r="I30" s="40"/>
      <c r="J30" s="40"/>
      <c r="K30" s="40"/>
      <c r="L30" s="303">
        <v>0.15</v>
      </c>
      <c r="M30" s="274"/>
      <c r="N30" s="274"/>
      <c r="O30" s="274"/>
      <c r="P30" s="274"/>
      <c r="Q30" s="40"/>
      <c r="R30" s="40"/>
      <c r="S30" s="40"/>
      <c r="T30" s="40"/>
      <c r="U30" s="40"/>
      <c r="V30" s="40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0"/>
      <c r="AG30" s="40"/>
      <c r="AH30" s="40"/>
      <c r="AI30" s="40"/>
      <c r="AJ30" s="40"/>
      <c r="AK30" s="273">
        <f>ROUND(AW94, 2)</f>
        <v>0</v>
      </c>
      <c r="AL30" s="274"/>
      <c r="AM30" s="274"/>
      <c r="AN30" s="274"/>
      <c r="AO30" s="274"/>
      <c r="AP30" s="40"/>
      <c r="AQ30" s="40"/>
      <c r="AR30" s="41"/>
      <c r="BE30" s="277"/>
    </row>
    <row r="31" spans="2:71" s="2" customFormat="1" ht="14.45" hidden="1" customHeight="1" x14ac:dyDescent="0.2">
      <c r="B31" s="39"/>
      <c r="C31" s="40"/>
      <c r="D31" s="40"/>
      <c r="E31" s="40"/>
      <c r="F31" s="29" t="s">
        <v>49</v>
      </c>
      <c r="G31" s="40"/>
      <c r="H31" s="40"/>
      <c r="I31" s="40"/>
      <c r="J31" s="40"/>
      <c r="K31" s="40"/>
      <c r="L31" s="303">
        <v>0.21</v>
      </c>
      <c r="M31" s="274"/>
      <c r="N31" s="274"/>
      <c r="O31" s="274"/>
      <c r="P31" s="274"/>
      <c r="Q31" s="40"/>
      <c r="R31" s="40"/>
      <c r="S31" s="40"/>
      <c r="T31" s="40"/>
      <c r="U31" s="40"/>
      <c r="V31" s="40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0"/>
      <c r="AG31" s="40"/>
      <c r="AH31" s="40"/>
      <c r="AI31" s="40"/>
      <c r="AJ31" s="40"/>
      <c r="AK31" s="273">
        <v>0</v>
      </c>
      <c r="AL31" s="274"/>
      <c r="AM31" s="274"/>
      <c r="AN31" s="274"/>
      <c r="AO31" s="274"/>
      <c r="AP31" s="40"/>
      <c r="AQ31" s="40"/>
      <c r="AR31" s="41"/>
      <c r="BE31" s="277"/>
    </row>
    <row r="32" spans="2:71" s="2" customFormat="1" ht="14.45" hidden="1" customHeight="1" x14ac:dyDescent="0.2">
      <c r="B32" s="39"/>
      <c r="C32" s="40"/>
      <c r="D32" s="40"/>
      <c r="E32" s="40"/>
      <c r="F32" s="29" t="s">
        <v>50</v>
      </c>
      <c r="G32" s="40"/>
      <c r="H32" s="40"/>
      <c r="I32" s="40"/>
      <c r="J32" s="40"/>
      <c r="K32" s="40"/>
      <c r="L32" s="303">
        <v>0.15</v>
      </c>
      <c r="M32" s="274"/>
      <c r="N32" s="274"/>
      <c r="O32" s="274"/>
      <c r="P32" s="274"/>
      <c r="Q32" s="40"/>
      <c r="R32" s="40"/>
      <c r="S32" s="40"/>
      <c r="T32" s="40"/>
      <c r="U32" s="40"/>
      <c r="V32" s="40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0"/>
      <c r="AG32" s="40"/>
      <c r="AH32" s="40"/>
      <c r="AI32" s="40"/>
      <c r="AJ32" s="40"/>
      <c r="AK32" s="273">
        <v>0</v>
      </c>
      <c r="AL32" s="274"/>
      <c r="AM32" s="274"/>
      <c r="AN32" s="274"/>
      <c r="AO32" s="274"/>
      <c r="AP32" s="40"/>
      <c r="AQ32" s="40"/>
      <c r="AR32" s="41"/>
      <c r="BE32" s="277"/>
    </row>
    <row r="33" spans="2:57" s="2" customFormat="1" ht="14.45" hidden="1" customHeight="1" x14ac:dyDescent="0.2">
      <c r="B33" s="39"/>
      <c r="C33" s="40"/>
      <c r="D33" s="40"/>
      <c r="E33" s="40"/>
      <c r="F33" s="29" t="s">
        <v>51</v>
      </c>
      <c r="G33" s="40"/>
      <c r="H33" s="40"/>
      <c r="I33" s="40"/>
      <c r="J33" s="40"/>
      <c r="K33" s="40"/>
      <c r="L33" s="303">
        <v>0</v>
      </c>
      <c r="M33" s="274"/>
      <c r="N33" s="274"/>
      <c r="O33" s="274"/>
      <c r="P33" s="274"/>
      <c r="Q33" s="40"/>
      <c r="R33" s="40"/>
      <c r="S33" s="40"/>
      <c r="T33" s="40"/>
      <c r="U33" s="40"/>
      <c r="V33" s="40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0"/>
      <c r="AG33" s="40"/>
      <c r="AH33" s="40"/>
      <c r="AI33" s="40"/>
      <c r="AJ33" s="40"/>
      <c r="AK33" s="273">
        <v>0</v>
      </c>
      <c r="AL33" s="274"/>
      <c r="AM33" s="274"/>
      <c r="AN33" s="274"/>
      <c r="AO33" s="274"/>
      <c r="AP33" s="40"/>
      <c r="AQ33" s="40"/>
      <c r="AR33" s="41"/>
      <c r="BE33" s="277"/>
    </row>
    <row r="34" spans="2:57" s="1" customFormat="1" ht="6.95" customHeight="1" x14ac:dyDescent="0.2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6"/>
    </row>
    <row r="35" spans="2:57" s="1" customFormat="1" ht="25.9" customHeight="1" x14ac:dyDescent="0.2"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80" t="s">
        <v>54</v>
      </c>
      <c r="Y35" s="281"/>
      <c r="Z35" s="281"/>
      <c r="AA35" s="281"/>
      <c r="AB35" s="281"/>
      <c r="AC35" s="44"/>
      <c r="AD35" s="44"/>
      <c r="AE35" s="44"/>
      <c r="AF35" s="44"/>
      <c r="AG35" s="44"/>
      <c r="AH35" s="44"/>
      <c r="AI35" s="44"/>
      <c r="AJ35" s="44"/>
      <c r="AK35" s="282">
        <f>SUM(AK26:AK33)</f>
        <v>0</v>
      </c>
      <c r="AL35" s="281"/>
      <c r="AM35" s="281"/>
      <c r="AN35" s="281"/>
      <c r="AO35" s="283"/>
      <c r="AP35" s="42"/>
      <c r="AQ35" s="42"/>
      <c r="AR35" s="38"/>
    </row>
    <row r="36" spans="2:57" s="1" customFormat="1" ht="6.95" customHeight="1" x14ac:dyDescent="0.2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 x14ac:dyDescent="0.2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 x14ac:dyDescent="0.2">
      <c r="B49" s="34"/>
      <c r="C49" s="35"/>
      <c r="D49" s="46" t="s">
        <v>55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56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 ht="11.25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 ht="11.25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 ht="11.25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 ht="11.25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 ht="11.25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 ht="11.25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 ht="11.25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 ht="11.25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 ht="11.25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 ht="11.25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 x14ac:dyDescent="0.2">
      <c r="B60" s="34"/>
      <c r="C60" s="35"/>
      <c r="D60" s="48" t="s">
        <v>57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57</v>
      </c>
      <c r="AI60" s="37"/>
      <c r="AJ60" s="37"/>
      <c r="AK60" s="37"/>
      <c r="AL60" s="37"/>
      <c r="AM60" s="48" t="s">
        <v>58</v>
      </c>
      <c r="AN60" s="37"/>
      <c r="AO60" s="37"/>
      <c r="AP60" s="35"/>
      <c r="AQ60" s="35"/>
      <c r="AR60" s="38"/>
    </row>
    <row r="61" spans="2:44" ht="11.25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 ht="11.25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 ht="11.25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 x14ac:dyDescent="0.2">
      <c r="B64" s="34"/>
      <c r="C64" s="35"/>
      <c r="D64" s="46" t="s">
        <v>59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60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 ht="11.25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 ht="11.25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 ht="11.25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 ht="11.25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 ht="11.25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 ht="11.25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 ht="11.25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 ht="11.25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 ht="11.25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 ht="11.25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 x14ac:dyDescent="0.2">
      <c r="B75" s="34"/>
      <c r="C75" s="35"/>
      <c r="D75" s="48" t="s">
        <v>57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57</v>
      </c>
      <c r="AI75" s="37"/>
      <c r="AJ75" s="37"/>
      <c r="AK75" s="37"/>
      <c r="AL75" s="37"/>
      <c r="AM75" s="48" t="s">
        <v>58</v>
      </c>
      <c r="AN75" s="37"/>
      <c r="AO75" s="37"/>
      <c r="AP75" s="35"/>
      <c r="AQ75" s="35"/>
      <c r="AR75" s="38"/>
    </row>
    <row r="76" spans="2:44" s="1" customFormat="1" ht="11.25" x14ac:dyDescent="0.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 x14ac:dyDescent="0.2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 x14ac:dyDescent="0.2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 x14ac:dyDescent="0.2">
      <c r="B82" s="34"/>
      <c r="C82" s="23" t="s">
        <v>61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 x14ac:dyDescent="0.2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 x14ac:dyDescent="0.2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2019-001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 x14ac:dyDescent="0.2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3" t="str">
        <f>K6</f>
        <v>Úpravy ulice Sv.Čecha v Karviné-Fryštátě, 1.část</v>
      </c>
      <c r="M85" s="294"/>
      <c r="N85" s="294"/>
      <c r="O85" s="294"/>
      <c r="P85" s="294"/>
      <c r="Q85" s="294"/>
      <c r="R85" s="294"/>
      <c r="S85" s="294"/>
      <c r="T85" s="294"/>
      <c r="U85" s="294"/>
      <c r="V85" s="294"/>
      <c r="W85" s="294"/>
      <c r="X85" s="294"/>
      <c r="Y85" s="294"/>
      <c r="Z85" s="294"/>
      <c r="AA85" s="294"/>
      <c r="AB85" s="294"/>
      <c r="AC85" s="294"/>
      <c r="AD85" s="294"/>
      <c r="AE85" s="294"/>
      <c r="AF85" s="294"/>
      <c r="AG85" s="294"/>
      <c r="AH85" s="294"/>
      <c r="AI85" s="294"/>
      <c r="AJ85" s="294"/>
      <c r="AK85" s="294"/>
      <c r="AL85" s="294"/>
      <c r="AM85" s="294"/>
      <c r="AN85" s="294"/>
      <c r="AO85" s="294"/>
      <c r="AP85" s="58"/>
      <c r="AQ85" s="58"/>
      <c r="AR85" s="59"/>
    </row>
    <row r="86" spans="1:91" s="1" customFormat="1" ht="6.95" customHeight="1" x14ac:dyDescent="0.2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 x14ac:dyDescent="0.2">
      <c r="B87" s="34"/>
      <c r="C87" s="29" t="s">
        <v>22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Karviná Fryštát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24</v>
      </c>
      <c r="AJ87" s="35"/>
      <c r="AK87" s="35"/>
      <c r="AL87" s="35"/>
      <c r="AM87" s="295" t="str">
        <f>IF(AN8= "","",AN8)</f>
        <v>16. 2. 2019</v>
      </c>
      <c r="AN87" s="295"/>
      <c r="AO87" s="35"/>
      <c r="AP87" s="35"/>
      <c r="AQ87" s="35"/>
      <c r="AR87" s="38"/>
    </row>
    <row r="88" spans="1:91" s="1" customFormat="1" ht="6.95" customHeight="1" x14ac:dyDescent="0.2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43.15" customHeight="1" x14ac:dyDescent="0.2">
      <c r="B89" s="34"/>
      <c r="C89" s="29" t="s">
        <v>26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SMK-odbor majetkový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291" t="str">
        <f>IF(E17="","",E17)</f>
        <v>Ateliér ESO spolsr.o.,K.H.Máchy5203/33</v>
      </c>
      <c r="AN89" s="292"/>
      <c r="AO89" s="292"/>
      <c r="AP89" s="292"/>
      <c r="AQ89" s="35"/>
      <c r="AR89" s="38"/>
      <c r="AS89" s="285" t="s">
        <v>62</v>
      </c>
      <c r="AT89" s="286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2" customHeight="1" x14ac:dyDescent="0.2"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39</v>
      </c>
      <c r="AJ90" s="35"/>
      <c r="AK90" s="35"/>
      <c r="AL90" s="35"/>
      <c r="AM90" s="291" t="str">
        <f>IF(E20="","",E20)</f>
        <v>Ing. Miloslav Vrána</v>
      </c>
      <c r="AN90" s="292"/>
      <c r="AO90" s="292"/>
      <c r="AP90" s="292"/>
      <c r="AQ90" s="35"/>
      <c r="AR90" s="38"/>
      <c r="AS90" s="287"/>
      <c r="AT90" s="288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 x14ac:dyDescent="0.2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9"/>
      <c r="AT91" s="290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 x14ac:dyDescent="0.2">
      <c r="B92" s="34"/>
      <c r="C92" s="315" t="s">
        <v>63</v>
      </c>
      <c r="D92" s="305"/>
      <c r="E92" s="305"/>
      <c r="F92" s="305"/>
      <c r="G92" s="305"/>
      <c r="H92" s="68"/>
      <c r="I92" s="304" t="s">
        <v>64</v>
      </c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305"/>
      <c r="AD92" s="305"/>
      <c r="AE92" s="305"/>
      <c r="AF92" s="305"/>
      <c r="AG92" s="307" t="s">
        <v>65</v>
      </c>
      <c r="AH92" s="305"/>
      <c r="AI92" s="305"/>
      <c r="AJ92" s="305"/>
      <c r="AK92" s="305"/>
      <c r="AL92" s="305"/>
      <c r="AM92" s="305"/>
      <c r="AN92" s="304" t="s">
        <v>66</v>
      </c>
      <c r="AO92" s="305"/>
      <c r="AP92" s="306"/>
      <c r="AQ92" s="69" t="s">
        <v>67</v>
      </c>
      <c r="AR92" s="38"/>
      <c r="AS92" s="70" t="s">
        <v>68</v>
      </c>
      <c r="AT92" s="71" t="s">
        <v>69</v>
      </c>
      <c r="AU92" s="71" t="s">
        <v>70</v>
      </c>
      <c r="AV92" s="71" t="s">
        <v>71</v>
      </c>
      <c r="AW92" s="71" t="s">
        <v>72</v>
      </c>
      <c r="AX92" s="71" t="s">
        <v>73</v>
      </c>
      <c r="AY92" s="71" t="s">
        <v>74</v>
      </c>
      <c r="AZ92" s="71" t="s">
        <v>75</v>
      </c>
      <c r="BA92" s="71" t="s">
        <v>76</v>
      </c>
      <c r="BB92" s="71" t="s">
        <v>77</v>
      </c>
      <c r="BC92" s="71" t="s">
        <v>78</v>
      </c>
      <c r="BD92" s="72" t="s">
        <v>79</v>
      </c>
    </row>
    <row r="93" spans="1:91" s="1" customFormat="1" ht="10.9" customHeight="1" x14ac:dyDescent="0.2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 x14ac:dyDescent="0.2">
      <c r="B94" s="76"/>
      <c r="C94" s="77" t="s">
        <v>80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313">
        <f>ROUND(AG95+AG97+AG99,2)</f>
        <v>0</v>
      </c>
      <c r="AH94" s="313"/>
      <c r="AI94" s="313"/>
      <c r="AJ94" s="313"/>
      <c r="AK94" s="313"/>
      <c r="AL94" s="313"/>
      <c r="AM94" s="313"/>
      <c r="AN94" s="314">
        <f t="shared" ref="AN94:AN100" si="0">SUM(AG94,AT94)</f>
        <v>0</v>
      </c>
      <c r="AO94" s="314"/>
      <c r="AP94" s="314"/>
      <c r="AQ94" s="80" t="s">
        <v>1</v>
      </c>
      <c r="AR94" s="81"/>
      <c r="AS94" s="82">
        <f>ROUND(AS95+AS97+AS99,2)</f>
        <v>0</v>
      </c>
      <c r="AT94" s="83">
        <f t="shared" ref="AT94:AT100" si="1">ROUND(SUM(AV94:AW94),2)</f>
        <v>0</v>
      </c>
      <c r="AU94" s="84">
        <f>ROUND(AU95+AU97+AU99,5)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ROUND(AZ95+AZ97+AZ99,2)</f>
        <v>0</v>
      </c>
      <c r="BA94" s="83">
        <f>ROUND(BA95+BA97+BA99,2)</f>
        <v>0</v>
      </c>
      <c r="BB94" s="83">
        <f>ROUND(BB95+BB97+BB99,2)</f>
        <v>0</v>
      </c>
      <c r="BC94" s="83">
        <f>ROUND(BC95+BC97+BC99,2)</f>
        <v>0</v>
      </c>
      <c r="BD94" s="85">
        <f>ROUND(BD95+BD97+BD99,2)</f>
        <v>0</v>
      </c>
      <c r="BS94" s="86" t="s">
        <v>81</v>
      </c>
      <c r="BT94" s="86" t="s">
        <v>82</v>
      </c>
      <c r="BU94" s="87" t="s">
        <v>83</v>
      </c>
      <c r="BV94" s="86" t="s">
        <v>84</v>
      </c>
      <c r="BW94" s="86" t="s">
        <v>5</v>
      </c>
      <c r="BX94" s="86" t="s">
        <v>85</v>
      </c>
      <c r="CL94" s="86" t="s">
        <v>19</v>
      </c>
    </row>
    <row r="95" spans="1:91" s="6" customFormat="1" ht="16.5" customHeight="1" x14ac:dyDescent="0.2">
      <c r="B95" s="88"/>
      <c r="C95" s="89"/>
      <c r="D95" s="316" t="s">
        <v>86</v>
      </c>
      <c r="E95" s="316"/>
      <c r="F95" s="316"/>
      <c r="G95" s="316"/>
      <c r="H95" s="316"/>
      <c r="I95" s="90"/>
      <c r="J95" s="316" t="s">
        <v>87</v>
      </c>
      <c r="K95" s="316"/>
      <c r="L95" s="316"/>
      <c r="M95" s="316"/>
      <c r="N95" s="316"/>
      <c r="O95" s="316"/>
      <c r="P95" s="316"/>
      <c r="Q95" s="316"/>
      <c r="R95" s="316"/>
      <c r="S95" s="316"/>
      <c r="T95" s="316"/>
      <c r="U95" s="316"/>
      <c r="V95" s="316"/>
      <c r="W95" s="316"/>
      <c r="X95" s="316"/>
      <c r="Y95" s="316"/>
      <c r="Z95" s="316"/>
      <c r="AA95" s="316"/>
      <c r="AB95" s="316"/>
      <c r="AC95" s="316"/>
      <c r="AD95" s="316"/>
      <c r="AE95" s="316"/>
      <c r="AF95" s="316"/>
      <c r="AG95" s="310">
        <f>ROUND(AG96,2)</f>
        <v>0</v>
      </c>
      <c r="AH95" s="309"/>
      <c r="AI95" s="309"/>
      <c r="AJ95" s="309"/>
      <c r="AK95" s="309"/>
      <c r="AL95" s="309"/>
      <c r="AM95" s="309"/>
      <c r="AN95" s="308">
        <f t="shared" si="0"/>
        <v>0</v>
      </c>
      <c r="AO95" s="309"/>
      <c r="AP95" s="309"/>
      <c r="AQ95" s="91" t="s">
        <v>88</v>
      </c>
      <c r="AR95" s="92"/>
      <c r="AS95" s="93">
        <f>ROUND(AS96,2)</f>
        <v>0</v>
      </c>
      <c r="AT95" s="94">
        <f t="shared" si="1"/>
        <v>0</v>
      </c>
      <c r="AU95" s="95">
        <f>ROUND(AU96,5)</f>
        <v>0</v>
      </c>
      <c r="AV95" s="94">
        <f>ROUND(AZ95*L29,2)</f>
        <v>0</v>
      </c>
      <c r="AW95" s="94">
        <f>ROUND(BA95*L30,2)</f>
        <v>0</v>
      </c>
      <c r="AX95" s="94">
        <f>ROUND(BB95*L29,2)</f>
        <v>0</v>
      </c>
      <c r="AY95" s="94">
        <f>ROUND(BC95*L30,2)</f>
        <v>0</v>
      </c>
      <c r="AZ95" s="94">
        <f>ROUND(AZ96,2)</f>
        <v>0</v>
      </c>
      <c r="BA95" s="94">
        <f>ROUND(BA96,2)</f>
        <v>0</v>
      </c>
      <c r="BB95" s="94">
        <f>ROUND(BB96,2)</f>
        <v>0</v>
      </c>
      <c r="BC95" s="94">
        <f>ROUND(BC96,2)</f>
        <v>0</v>
      </c>
      <c r="BD95" s="96">
        <f>ROUND(BD96,2)</f>
        <v>0</v>
      </c>
      <c r="BS95" s="97" t="s">
        <v>81</v>
      </c>
      <c r="BT95" s="97" t="s">
        <v>89</v>
      </c>
      <c r="BU95" s="97" t="s">
        <v>83</v>
      </c>
      <c r="BV95" s="97" t="s">
        <v>84</v>
      </c>
      <c r="BW95" s="97" t="s">
        <v>90</v>
      </c>
      <c r="BX95" s="97" t="s">
        <v>5</v>
      </c>
      <c r="CL95" s="97" t="s">
        <v>19</v>
      </c>
      <c r="CM95" s="97" t="s">
        <v>91</v>
      </c>
    </row>
    <row r="96" spans="1:91" s="3" customFormat="1" ht="16.5" customHeight="1" x14ac:dyDescent="0.2">
      <c r="A96" s="98" t="s">
        <v>92</v>
      </c>
      <c r="B96" s="53"/>
      <c r="C96" s="99"/>
      <c r="D96" s="99"/>
      <c r="E96" s="317" t="s">
        <v>93</v>
      </c>
      <c r="F96" s="317"/>
      <c r="G96" s="317"/>
      <c r="H96" s="317"/>
      <c r="I96" s="317"/>
      <c r="J96" s="99"/>
      <c r="K96" s="317" t="s">
        <v>94</v>
      </c>
      <c r="L96" s="317"/>
      <c r="M96" s="317"/>
      <c r="N96" s="317"/>
      <c r="O96" s="317"/>
      <c r="P96" s="317"/>
      <c r="Q96" s="317"/>
      <c r="R96" s="317"/>
      <c r="S96" s="317"/>
      <c r="T96" s="317"/>
      <c r="U96" s="317"/>
      <c r="V96" s="317"/>
      <c r="W96" s="317"/>
      <c r="X96" s="317"/>
      <c r="Y96" s="317"/>
      <c r="Z96" s="317"/>
      <c r="AA96" s="317"/>
      <c r="AB96" s="317"/>
      <c r="AC96" s="317"/>
      <c r="AD96" s="317"/>
      <c r="AE96" s="317"/>
      <c r="AF96" s="317"/>
      <c r="AG96" s="311">
        <f>'1E_101 - Soupis prací - Komu...'!J32</f>
        <v>0</v>
      </c>
      <c r="AH96" s="312"/>
      <c r="AI96" s="312"/>
      <c r="AJ96" s="312"/>
      <c r="AK96" s="312"/>
      <c r="AL96" s="312"/>
      <c r="AM96" s="312"/>
      <c r="AN96" s="311">
        <f t="shared" si="0"/>
        <v>0</v>
      </c>
      <c r="AO96" s="312"/>
      <c r="AP96" s="312"/>
      <c r="AQ96" s="100" t="s">
        <v>95</v>
      </c>
      <c r="AR96" s="55"/>
      <c r="AS96" s="101">
        <v>0</v>
      </c>
      <c r="AT96" s="102">
        <f t="shared" si="1"/>
        <v>0</v>
      </c>
      <c r="AU96" s="103">
        <f>'1E_101 - Soupis prací - Komu...'!P142</f>
        <v>0</v>
      </c>
      <c r="AV96" s="102">
        <f>'1E_101 - Soupis prací - Komu...'!J35</f>
        <v>0</v>
      </c>
      <c r="AW96" s="102">
        <f>'1E_101 - Soupis prací - Komu...'!J36</f>
        <v>0</v>
      </c>
      <c r="AX96" s="102">
        <f>'1E_101 - Soupis prací - Komu...'!J37</f>
        <v>0</v>
      </c>
      <c r="AY96" s="102">
        <f>'1E_101 - Soupis prací - Komu...'!J38</f>
        <v>0</v>
      </c>
      <c r="AZ96" s="102">
        <f>'1E_101 - Soupis prací - Komu...'!F35</f>
        <v>0</v>
      </c>
      <c r="BA96" s="102">
        <f>'1E_101 - Soupis prací - Komu...'!F36</f>
        <v>0</v>
      </c>
      <c r="BB96" s="102">
        <f>'1E_101 - Soupis prací - Komu...'!F37</f>
        <v>0</v>
      </c>
      <c r="BC96" s="102">
        <f>'1E_101 - Soupis prací - Komu...'!F38</f>
        <v>0</v>
      </c>
      <c r="BD96" s="104">
        <f>'1E_101 - Soupis prací - Komu...'!F39</f>
        <v>0</v>
      </c>
      <c r="BT96" s="105" t="s">
        <v>91</v>
      </c>
      <c r="BV96" s="105" t="s">
        <v>84</v>
      </c>
      <c r="BW96" s="105" t="s">
        <v>96</v>
      </c>
      <c r="BX96" s="105" t="s">
        <v>90</v>
      </c>
      <c r="CL96" s="105" t="s">
        <v>19</v>
      </c>
    </row>
    <row r="97" spans="1:91" s="6" customFormat="1" ht="16.5" customHeight="1" x14ac:dyDescent="0.2">
      <c r="B97" s="88"/>
      <c r="C97" s="89"/>
      <c r="D97" s="316" t="s">
        <v>97</v>
      </c>
      <c r="E97" s="316"/>
      <c r="F97" s="316"/>
      <c r="G97" s="316"/>
      <c r="H97" s="316"/>
      <c r="I97" s="90"/>
      <c r="J97" s="316" t="s">
        <v>98</v>
      </c>
      <c r="K97" s="316"/>
      <c r="L97" s="316"/>
      <c r="M97" s="316"/>
      <c r="N97" s="316"/>
      <c r="O97" s="316"/>
      <c r="P97" s="316"/>
      <c r="Q97" s="316"/>
      <c r="R97" s="316"/>
      <c r="S97" s="316"/>
      <c r="T97" s="316"/>
      <c r="U97" s="316"/>
      <c r="V97" s="316"/>
      <c r="W97" s="316"/>
      <c r="X97" s="316"/>
      <c r="Y97" s="316"/>
      <c r="Z97" s="316"/>
      <c r="AA97" s="316"/>
      <c r="AB97" s="316"/>
      <c r="AC97" s="316"/>
      <c r="AD97" s="316"/>
      <c r="AE97" s="316"/>
      <c r="AF97" s="316"/>
      <c r="AG97" s="310">
        <f>ROUND(AG98,2)</f>
        <v>0</v>
      </c>
      <c r="AH97" s="309"/>
      <c r="AI97" s="309"/>
      <c r="AJ97" s="309"/>
      <c r="AK97" s="309"/>
      <c r="AL97" s="309"/>
      <c r="AM97" s="309"/>
      <c r="AN97" s="308">
        <f t="shared" si="0"/>
        <v>0</v>
      </c>
      <c r="AO97" s="309"/>
      <c r="AP97" s="309"/>
      <c r="AQ97" s="91" t="s">
        <v>88</v>
      </c>
      <c r="AR97" s="92"/>
      <c r="AS97" s="93">
        <f>ROUND(AS98,2)</f>
        <v>0</v>
      </c>
      <c r="AT97" s="94">
        <f t="shared" si="1"/>
        <v>0</v>
      </c>
      <c r="AU97" s="95">
        <f>ROUND(AU98,5)</f>
        <v>0</v>
      </c>
      <c r="AV97" s="94">
        <f>ROUND(AZ97*L29,2)</f>
        <v>0</v>
      </c>
      <c r="AW97" s="94">
        <f>ROUND(BA97*L30,2)</f>
        <v>0</v>
      </c>
      <c r="AX97" s="94">
        <f>ROUND(BB97*L29,2)</f>
        <v>0</v>
      </c>
      <c r="AY97" s="94">
        <f>ROUND(BC97*L30,2)</f>
        <v>0</v>
      </c>
      <c r="AZ97" s="94">
        <f>ROUND(AZ98,2)</f>
        <v>0</v>
      </c>
      <c r="BA97" s="94">
        <f>ROUND(BA98,2)</f>
        <v>0</v>
      </c>
      <c r="BB97" s="94">
        <f>ROUND(BB98,2)</f>
        <v>0</v>
      </c>
      <c r="BC97" s="94">
        <f>ROUND(BC98,2)</f>
        <v>0</v>
      </c>
      <c r="BD97" s="96">
        <f>ROUND(BD98,2)</f>
        <v>0</v>
      </c>
      <c r="BS97" s="97" t="s">
        <v>81</v>
      </c>
      <c r="BT97" s="97" t="s">
        <v>89</v>
      </c>
      <c r="BU97" s="97" t="s">
        <v>83</v>
      </c>
      <c r="BV97" s="97" t="s">
        <v>84</v>
      </c>
      <c r="BW97" s="97" t="s">
        <v>99</v>
      </c>
      <c r="BX97" s="97" t="s">
        <v>5</v>
      </c>
      <c r="CL97" s="97" t="s">
        <v>19</v>
      </c>
      <c r="CM97" s="97" t="s">
        <v>91</v>
      </c>
    </row>
    <row r="98" spans="1:91" s="3" customFormat="1" ht="16.5" customHeight="1" x14ac:dyDescent="0.2">
      <c r="A98" s="98" t="s">
        <v>92</v>
      </c>
      <c r="B98" s="53"/>
      <c r="C98" s="99"/>
      <c r="D98" s="99"/>
      <c r="E98" s="317" t="s">
        <v>97</v>
      </c>
      <c r="F98" s="317"/>
      <c r="G98" s="317"/>
      <c r="H98" s="317"/>
      <c r="I98" s="317"/>
      <c r="J98" s="99"/>
      <c r="K98" s="317" t="s">
        <v>100</v>
      </c>
      <c r="L98" s="317"/>
      <c r="M98" s="317"/>
      <c r="N98" s="317"/>
      <c r="O98" s="317"/>
      <c r="P98" s="317"/>
      <c r="Q98" s="317"/>
      <c r="R98" s="317"/>
      <c r="S98" s="317"/>
      <c r="T98" s="317"/>
      <c r="U98" s="317"/>
      <c r="V98" s="317"/>
      <c r="W98" s="317"/>
      <c r="X98" s="317"/>
      <c r="Y98" s="317"/>
      <c r="Z98" s="317"/>
      <c r="AA98" s="317"/>
      <c r="AB98" s="317"/>
      <c r="AC98" s="317"/>
      <c r="AD98" s="317"/>
      <c r="AE98" s="317"/>
      <c r="AF98" s="317"/>
      <c r="AG98" s="311">
        <f>'1E_101b - Soupis prací - Opr...'!J32</f>
        <v>0</v>
      </c>
      <c r="AH98" s="312"/>
      <c r="AI98" s="312"/>
      <c r="AJ98" s="312"/>
      <c r="AK98" s="312"/>
      <c r="AL98" s="312"/>
      <c r="AM98" s="312"/>
      <c r="AN98" s="311">
        <f t="shared" si="0"/>
        <v>0</v>
      </c>
      <c r="AO98" s="312"/>
      <c r="AP98" s="312"/>
      <c r="AQ98" s="100" t="s">
        <v>95</v>
      </c>
      <c r="AR98" s="55"/>
      <c r="AS98" s="101">
        <v>0</v>
      </c>
      <c r="AT98" s="102">
        <f t="shared" si="1"/>
        <v>0</v>
      </c>
      <c r="AU98" s="103">
        <f>'1E_101b - Soupis prací - Opr...'!P138</f>
        <v>0</v>
      </c>
      <c r="AV98" s="102">
        <f>'1E_101b - Soupis prací - Opr...'!J35</f>
        <v>0</v>
      </c>
      <c r="AW98" s="102">
        <f>'1E_101b - Soupis prací - Opr...'!J36</f>
        <v>0</v>
      </c>
      <c r="AX98" s="102">
        <f>'1E_101b - Soupis prací - Opr...'!J37</f>
        <v>0</v>
      </c>
      <c r="AY98" s="102">
        <f>'1E_101b - Soupis prací - Opr...'!J38</f>
        <v>0</v>
      </c>
      <c r="AZ98" s="102">
        <f>'1E_101b - Soupis prací - Opr...'!F35</f>
        <v>0</v>
      </c>
      <c r="BA98" s="102">
        <f>'1E_101b - Soupis prací - Opr...'!F36</f>
        <v>0</v>
      </c>
      <c r="BB98" s="102">
        <f>'1E_101b - Soupis prací - Opr...'!F37</f>
        <v>0</v>
      </c>
      <c r="BC98" s="102">
        <f>'1E_101b - Soupis prací - Opr...'!F38</f>
        <v>0</v>
      </c>
      <c r="BD98" s="104">
        <f>'1E_101b - Soupis prací - Opr...'!F39</f>
        <v>0</v>
      </c>
      <c r="BT98" s="105" t="s">
        <v>91</v>
      </c>
      <c r="BV98" s="105" t="s">
        <v>84</v>
      </c>
      <c r="BW98" s="105" t="s">
        <v>101</v>
      </c>
      <c r="BX98" s="105" t="s">
        <v>99</v>
      </c>
      <c r="CL98" s="105" t="s">
        <v>19</v>
      </c>
    </row>
    <row r="99" spans="1:91" s="6" customFormat="1" ht="16.5" customHeight="1" x14ac:dyDescent="0.2">
      <c r="B99" s="88"/>
      <c r="C99" s="89"/>
      <c r="D99" s="316" t="s">
        <v>102</v>
      </c>
      <c r="E99" s="316"/>
      <c r="F99" s="316"/>
      <c r="G99" s="316"/>
      <c r="H99" s="316"/>
      <c r="I99" s="90"/>
      <c r="J99" s="316" t="s">
        <v>103</v>
      </c>
      <c r="K99" s="316"/>
      <c r="L99" s="316"/>
      <c r="M99" s="316"/>
      <c r="N99" s="316"/>
      <c r="O99" s="316"/>
      <c r="P99" s="316"/>
      <c r="Q99" s="316"/>
      <c r="R99" s="316"/>
      <c r="S99" s="316"/>
      <c r="T99" s="316"/>
      <c r="U99" s="316"/>
      <c r="V99" s="316"/>
      <c r="W99" s="316"/>
      <c r="X99" s="316"/>
      <c r="Y99" s="316"/>
      <c r="Z99" s="316"/>
      <c r="AA99" s="316"/>
      <c r="AB99" s="316"/>
      <c r="AC99" s="316"/>
      <c r="AD99" s="316"/>
      <c r="AE99" s="316"/>
      <c r="AF99" s="316"/>
      <c r="AG99" s="310">
        <f>ROUND(AG100,2)</f>
        <v>0</v>
      </c>
      <c r="AH99" s="309"/>
      <c r="AI99" s="309"/>
      <c r="AJ99" s="309"/>
      <c r="AK99" s="309"/>
      <c r="AL99" s="309"/>
      <c r="AM99" s="309"/>
      <c r="AN99" s="308">
        <f t="shared" si="0"/>
        <v>0</v>
      </c>
      <c r="AO99" s="309"/>
      <c r="AP99" s="309"/>
      <c r="AQ99" s="91" t="s">
        <v>88</v>
      </c>
      <c r="AR99" s="92"/>
      <c r="AS99" s="93">
        <f>ROUND(AS100,2)</f>
        <v>0</v>
      </c>
      <c r="AT99" s="94">
        <f t="shared" si="1"/>
        <v>0</v>
      </c>
      <c r="AU99" s="95">
        <f>ROUND(AU100,5)</f>
        <v>0</v>
      </c>
      <c r="AV99" s="94">
        <f>ROUND(AZ99*L29,2)</f>
        <v>0</v>
      </c>
      <c r="AW99" s="94">
        <f>ROUND(BA99*L30,2)</f>
        <v>0</v>
      </c>
      <c r="AX99" s="94">
        <f>ROUND(BB99*L29,2)</f>
        <v>0</v>
      </c>
      <c r="AY99" s="94">
        <f>ROUND(BC99*L30,2)</f>
        <v>0</v>
      </c>
      <c r="AZ99" s="94">
        <f>ROUND(AZ100,2)</f>
        <v>0</v>
      </c>
      <c r="BA99" s="94">
        <f>ROUND(BA100,2)</f>
        <v>0</v>
      </c>
      <c r="BB99" s="94">
        <f>ROUND(BB100,2)</f>
        <v>0</v>
      </c>
      <c r="BC99" s="94">
        <f>ROUND(BC100,2)</f>
        <v>0</v>
      </c>
      <c r="BD99" s="96">
        <f>ROUND(BD100,2)</f>
        <v>0</v>
      </c>
      <c r="BS99" s="97" t="s">
        <v>81</v>
      </c>
      <c r="BT99" s="97" t="s">
        <v>89</v>
      </c>
      <c r="BU99" s="97" t="s">
        <v>83</v>
      </c>
      <c r="BV99" s="97" t="s">
        <v>84</v>
      </c>
      <c r="BW99" s="97" t="s">
        <v>104</v>
      </c>
      <c r="BX99" s="97" t="s">
        <v>5</v>
      </c>
      <c r="CL99" s="97" t="s">
        <v>19</v>
      </c>
      <c r="CM99" s="97" t="s">
        <v>91</v>
      </c>
    </row>
    <row r="100" spans="1:91" s="3" customFormat="1" ht="16.5" customHeight="1" x14ac:dyDescent="0.2">
      <c r="A100" s="98" t="s">
        <v>92</v>
      </c>
      <c r="B100" s="53"/>
      <c r="C100" s="99"/>
      <c r="D100" s="99"/>
      <c r="E100" s="317" t="s">
        <v>102</v>
      </c>
      <c r="F100" s="317"/>
      <c r="G100" s="317"/>
      <c r="H100" s="317"/>
      <c r="I100" s="317"/>
      <c r="J100" s="99"/>
      <c r="K100" s="317" t="s">
        <v>105</v>
      </c>
      <c r="L100" s="317"/>
      <c r="M100" s="317"/>
      <c r="N100" s="317"/>
      <c r="O100" s="317"/>
      <c r="P100" s="317"/>
      <c r="Q100" s="317"/>
      <c r="R100" s="317"/>
      <c r="S100" s="317"/>
      <c r="T100" s="317"/>
      <c r="U100" s="317"/>
      <c r="V100" s="317"/>
      <c r="W100" s="317"/>
      <c r="X100" s="317"/>
      <c r="Y100" s="317"/>
      <c r="Z100" s="317"/>
      <c r="AA100" s="317"/>
      <c r="AB100" s="317"/>
      <c r="AC100" s="317"/>
      <c r="AD100" s="317"/>
      <c r="AE100" s="317"/>
      <c r="AF100" s="317"/>
      <c r="AG100" s="311">
        <f>'1E_VON - Soupis prací - Vedl...'!J32</f>
        <v>0</v>
      </c>
      <c r="AH100" s="312"/>
      <c r="AI100" s="312"/>
      <c r="AJ100" s="312"/>
      <c r="AK100" s="312"/>
      <c r="AL100" s="312"/>
      <c r="AM100" s="312"/>
      <c r="AN100" s="311">
        <f t="shared" si="0"/>
        <v>0</v>
      </c>
      <c r="AO100" s="312"/>
      <c r="AP100" s="312"/>
      <c r="AQ100" s="100" t="s">
        <v>95</v>
      </c>
      <c r="AR100" s="55"/>
      <c r="AS100" s="106">
        <v>0</v>
      </c>
      <c r="AT100" s="107">
        <f t="shared" si="1"/>
        <v>0</v>
      </c>
      <c r="AU100" s="108">
        <f>'1E_VON - Soupis prací - Vedl...'!P124</f>
        <v>0</v>
      </c>
      <c r="AV100" s="107">
        <f>'1E_VON - Soupis prací - Vedl...'!J35</f>
        <v>0</v>
      </c>
      <c r="AW100" s="107">
        <f>'1E_VON - Soupis prací - Vedl...'!J36</f>
        <v>0</v>
      </c>
      <c r="AX100" s="107">
        <f>'1E_VON - Soupis prací - Vedl...'!J37</f>
        <v>0</v>
      </c>
      <c r="AY100" s="107">
        <f>'1E_VON - Soupis prací - Vedl...'!J38</f>
        <v>0</v>
      </c>
      <c r="AZ100" s="107">
        <f>'1E_VON - Soupis prací - Vedl...'!F35</f>
        <v>0</v>
      </c>
      <c r="BA100" s="107">
        <f>'1E_VON - Soupis prací - Vedl...'!F36</f>
        <v>0</v>
      </c>
      <c r="BB100" s="107">
        <f>'1E_VON - Soupis prací - Vedl...'!F37</f>
        <v>0</v>
      </c>
      <c r="BC100" s="107">
        <f>'1E_VON - Soupis prací - Vedl...'!F38</f>
        <v>0</v>
      </c>
      <c r="BD100" s="109">
        <f>'1E_VON - Soupis prací - Vedl...'!F39</f>
        <v>0</v>
      </c>
      <c r="BT100" s="105" t="s">
        <v>91</v>
      </c>
      <c r="BV100" s="105" t="s">
        <v>84</v>
      </c>
      <c r="BW100" s="105" t="s">
        <v>106</v>
      </c>
      <c r="BX100" s="105" t="s">
        <v>104</v>
      </c>
      <c r="CL100" s="105" t="s">
        <v>19</v>
      </c>
    </row>
    <row r="101" spans="1:91" s="1" customFormat="1" ht="30" customHeight="1" x14ac:dyDescent="0.2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</row>
    <row r="102" spans="1:91" s="1" customFormat="1" ht="6.95" customHeight="1" x14ac:dyDescent="0.2"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38"/>
    </row>
  </sheetData>
  <sheetProtection algorithmName="SHA-512" hashValue="WO6YgsVmXAlignRk3X6JMdfmhvhW7F6EGUkqMKRSsyRBVcigAmbyW7auEa3FlbWa0F4l30BwBm93RZJhwD1DTw==" saltValue="+Zm9hI7iK+t3uCLFeIh8FWEpxaR02PCQko2KxqQkW98sRUhQclYDTA1+m6atNt9lAxB6tXbR195fkvk4i/nf5w==" spinCount="100000" sheet="1" objects="1" scenarios="1" formatColumns="0" formatRows="0"/>
  <mergeCells count="62">
    <mergeCell ref="D99:H99"/>
    <mergeCell ref="J99:AF99"/>
    <mergeCell ref="E100:I100"/>
    <mergeCell ref="K100:AF100"/>
    <mergeCell ref="E96:I96"/>
    <mergeCell ref="K96:AF96"/>
    <mergeCell ref="D97:H97"/>
    <mergeCell ref="J97:AF97"/>
    <mergeCell ref="E98:I98"/>
    <mergeCell ref="K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6" location="'101 - Soupis prací - Komu...'!C2" display="/"/>
    <hyperlink ref="A98" location="'101b - Soupis prací - Opr...'!C2" display="/"/>
    <hyperlink ref="A100" location="'VON - Soupis prací - Ved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28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1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96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0"/>
      <c r="AT3" s="17" t="s">
        <v>91</v>
      </c>
    </row>
    <row r="4" spans="2:46" ht="24.95" customHeight="1" x14ac:dyDescent="0.2">
      <c r="B4" s="20"/>
      <c r="D4" s="114" t="s">
        <v>107</v>
      </c>
      <c r="L4" s="20"/>
      <c r="M4" s="11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116" t="s">
        <v>16</v>
      </c>
      <c r="L6" s="20"/>
    </row>
    <row r="7" spans="2:46" ht="16.5" customHeight="1" x14ac:dyDescent="0.2">
      <c r="B7" s="20"/>
      <c r="E7" s="318" t="str">
        <f>'1E_Rekapitulace stavby'!K6</f>
        <v>Úpravy ulice Sv.Čecha v Karviné-Fryštátě, 1.část</v>
      </c>
      <c r="F7" s="319"/>
      <c r="G7" s="319"/>
      <c r="H7" s="319"/>
      <c r="L7" s="20"/>
    </row>
    <row r="8" spans="2:46" ht="12" customHeight="1" x14ac:dyDescent="0.2">
      <c r="B8" s="20"/>
      <c r="D8" s="116" t="s">
        <v>108</v>
      </c>
      <c r="L8" s="20"/>
    </row>
    <row r="9" spans="2:46" s="1" customFormat="1" ht="16.5" customHeight="1" x14ac:dyDescent="0.2">
      <c r="B9" s="38"/>
      <c r="E9" s="318" t="s">
        <v>109</v>
      </c>
      <c r="F9" s="320"/>
      <c r="G9" s="320"/>
      <c r="H9" s="320"/>
      <c r="I9" s="117"/>
      <c r="L9" s="38"/>
    </row>
    <row r="10" spans="2:46" s="1" customFormat="1" ht="12" customHeight="1" x14ac:dyDescent="0.2">
      <c r="B10" s="38"/>
      <c r="D10" s="116" t="s">
        <v>110</v>
      </c>
      <c r="I10" s="117"/>
      <c r="L10" s="38"/>
    </row>
    <row r="11" spans="2:46" s="1" customFormat="1" ht="36.950000000000003" customHeight="1" x14ac:dyDescent="0.2">
      <c r="B11" s="38"/>
      <c r="E11" s="321" t="s">
        <v>111</v>
      </c>
      <c r="F11" s="320"/>
      <c r="G11" s="320"/>
      <c r="H11" s="320"/>
      <c r="I11" s="117"/>
      <c r="L11" s="38"/>
    </row>
    <row r="12" spans="2:46" s="1" customFormat="1" ht="11.25" x14ac:dyDescent="0.2">
      <c r="B12" s="38"/>
      <c r="I12" s="117"/>
      <c r="L12" s="38"/>
    </row>
    <row r="13" spans="2:46" s="1" customFormat="1" ht="12" customHeight="1" x14ac:dyDescent="0.2">
      <c r="B13" s="38"/>
      <c r="D13" s="116" t="s">
        <v>18</v>
      </c>
      <c r="F13" s="105" t="s">
        <v>19</v>
      </c>
      <c r="I13" s="118" t="s">
        <v>20</v>
      </c>
      <c r="J13" s="105" t="s">
        <v>1</v>
      </c>
      <c r="L13" s="38"/>
    </row>
    <row r="14" spans="2:46" s="1" customFormat="1" ht="12" customHeight="1" x14ac:dyDescent="0.2">
      <c r="B14" s="38"/>
      <c r="D14" s="116" t="s">
        <v>22</v>
      </c>
      <c r="F14" s="105" t="s">
        <v>23</v>
      </c>
      <c r="I14" s="118" t="s">
        <v>24</v>
      </c>
      <c r="J14" s="119" t="str">
        <f>'1E_Rekapitulace stavby'!AN8</f>
        <v>16. 2. 2019</v>
      </c>
      <c r="L14" s="38"/>
    </row>
    <row r="15" spans="2:46" s="1" customFormat="1" ht="10.9" customHeight="1" x14ac:dyDescent="0.2">
      <c r="B15" s="38"/>
      <c r="I15" s="117"/>
      <c r="L15" s="38"/>
    </row>
    <row r="16" spans="2:46" s="1" customFormat="1" ht="12" customHeight="1" x14ac:dyDescent="0.2">
      <c r="B16" s="38"/>
      <c r="D16" s="116" t="s">
        <v>26</v>
      </c>
      <c r="I16" s="118" t="s">
        <v>27</v>
      </c>
      <c r="J16" s="105" t="s">
        <v>28</v>
      </c>
      <c r="L16" s="38"/>
    </row>
    <row r="17" spans="2:12" s="1" customFormat="1" ht="18" customHeight="1" x14ac:dyDescent="0.2">
      <c r="B17" s="38"/>
      <c r="E17" s="105" t="s">
        <v>29</v>
      </c>
      <c r="I17" s="118" t="s">
        <v>30</v>
      </c>
      <c r="J17" s="105" t="s">
        <v>31</v>
      </c>
      <c r="L17" s="38"/>
    </row>
    <row r="18" spans="2:12" s="1" customFormat="1" ht="6.95" customHeight="1" x14ac:dyDescent="0.2">
      <c r="B18" s="38"/>
      <c r="I18" s="117"/>
      <c r="L18" s="38"/>
    </row>
    <row r="19" spans="2:12" s="1" customFormat="1" ht="12" customHeight="1" x14ac:dyDescent="0.2">
      <c r="B19" s="38"/>
      <c r="D19" s="116" t="s">
        <v>32</v>
      </c>
      <c r="I19" s="118" t="s">
        <v>27</v>
      </c>
      <c r="J19" s="30" t="str">
        <f>'1E_Rekapitulace stavby'!AN13</f>
        <v>Vyplň údaj</v>
      </c>
      <c r="L19" s="38"/>
    </row>
    <row r="20" spans="2:12" s="1" customFormat="1" ht="18" customHeight="1" x14ac:dyDescent="0.2">
      <c r="B20" s="38"/>
      <c r="E20" s="322" t="str">
        <f>'1E_Rekapitulace stavby'!E14</f>
        <v>Vyplň údaj</v>
      </c>
      <c r="F20" s="323"/>
      <c r="G20" s="323"/>
      <c r="H20" s="323"/>
      <c r="I20" s="118" t="s">
        <v>30</v>
      </c>
      <c r="J20" s="30" t="str">
        <f>'1E_Rekapitulace stavby'!AN14</f>
        <v>Vyplň údaj</v>
      </c>
      <c r="L20" s="38"/>
    </row>
    <row r="21" spans="2:12" s="1" customFormat="1" ht="6.95" customHeight="1" x14ac:dyDescent="0.2">
      <c r="B21" s="38"/>
      <c r="I21" s="117"/>
      <c r="L21" s="38"/>
    </row>
    <row r="22" spans="2:12" s="1" customFormat="1" ht="12" customHeight="1" x14ac:dyDescent="0.2">
      <c r="B22" s="38"/>
      <c r="D22" s="116" t="s">
        <v>34</v>
      </c>
      <c r="I22" s="118" t="s">
        <v>27</v>
      </c>
      <c r="J22" s="105" t="s">
        <v>35</v>
      </c>
      <c r="L22" s="38"/>
    </row>
    <row r="23" spans="2:12" s="1" customFormat="1" ht="18" customHeight="1" x14ac:dyDescent="0.2">
      <c r="B23" s="38"/>
      <c r="E23" s="105" t="s">
        <v>36</v>
      </c>
      <c r="I23" s="118" t="s">
        <v>30</v>
      </c>
      <c r="J23" s="105" t="s">
        <v>37</v>
      </c>
      <c r="L23" s="38"/>
    </row>
    <row r="24" spans="2:12" s="1" customFormat="1" ht="6.95" customHeight="1" x14ac:dyDescent="0.2">
      <c r="B24" s="38"/>
      <c r="I24" s="117"/>
      <c r="L24" s="38"/>
    </row>
    <row r="25" spans="2:12" s="1" customFormat="1" ht="12" customHeight="1" x14ac:dyDescent="0.2">
      <c r="B25" s="38"/>
      <c r="D25" s="116" t="s">
        <v>39</v>
      </c>
      <c r="I25" s="118" t="s">
        <v>27</v>
      </c>
      <c r="J25" s="105" t="s">
        <v>1</v>
      </c>
      <c r="L25" s="38"/>
    </row>
    <row r="26" spans="2:12" s="1" customFormat="1" ht="18" customHeight="1" x14ac:dyDescent="0.2">
      <c r="B26" s="38"/>
      <c r="E26" s="105" t="s">
        <v>112</v>
      </c>
      <c r="I26" s="118" t="s">
        <v>30</v>
      </c>
      <c r="J26" s="105" t="s">
        <v>1</v>
      </c>
      <c r="L26" s="38"/>
    </row>
    <row r="27" spans="2:12" s="1" customFormat="1" ht="6.95" customHeight="1" x14ac:dyDescent="0.2">
      <c r="B27" s="38"/>
      <c r="I27" s="117"/>
      <c r="L27" s="38"/>
    </row>
    <row r="28" spans="2:12" s="1" customFormat="1" ht="12" customHeight="1" x14ac:dyDescent="0.2">
      <c r="B28" s="38"/>
      <c r="D28" s="116" t="s">
        <v>41</v>
      </c>
      <c r="I28" s="117"/>
      <c r="L28" s="38"/>
    </row>
    <row r="29" spans="2:12" s="7" customFormat="1" ht="16.5" customHeight="1" x14ac:dyDescent="0.2">
      <c r="B29" s="120"/>
      <c r="E29" s="324" t="s">
        <v>1</v>
      </c>
      <c r="F29" s="324"/>
      <c r="G29" s="324"/>
      <c r="H29" s="324"/>
      <c r="I29" s="121"/>
      <c r="L29" s="120"/>
    </row>
    <row r="30" spans="2:12" s="1" customFormat="1" ht="6.95" customHeight="1" x14ac:dyDescent="0.2">
      <c r="B30" s="38"/>
      <c r="I30" s="117"/>
      <c r="L30" s="38"/>
    </row>
    <row r="31" spans="2:12" s="1" customFormat="1" ht="6.95" customHeight="1" x14ac:dyDescent="0.2">
      <c r="B31" s="38"/>
      <c r="D31" s="62"/>
      <c r="E31" s="62"/>
      <c r="F31" s="62"/>
      <c r="G31" s="62"/>
      <c r="H31" s="62"/>
      <c r="I31" s="122"/>
      <c r="J31" s="62"/>
      <c r="K31" s="62"/>
      <c r="L31" s="38"/>
    </row>
    <row r="32" spans="2:12" s="1" customFormat="1" ht="25.35" customHeight="1" x14ac:dyDescent="0.2">
      <c r="B32" s="38"/>
      <c r="D32" s="123" t="s">
        <v>42</v>
      </c>
      <c r="I32" s="117"/>
      <c r="J32" s="124">
        <f>ROUND(J142, 2)</f>
        <v>0</v>
      </c>
      <c r="L32" s="38"/>
    </row>
    <row r="33" spans="2:12" s="1" customFormat="1" ht="6.95" customHeight="1" x14ac:dyDescent="0.2">
      <c r="B33" s="38"/>
      <c r="D33" s="62"/>
      <c r="E33" s="62"/>
      <c r="F33" s="62"/>
      <c r="G33" s="62"/>
      <c r="H33" s="62"/>
      <c r="I33" s="122"/>
      <c r="J33" s="62"/>
      <c r="K33" s="62"/>
      <c r="L33" s="38"/>
    </row>
    <row r="34" spans="2:12" s="1" customFormat="1" ht="14.45" customHeight="1" x14ac:dyDescent="0.2">
      <c r="B34" s="38"/>
      <c r="F34" s="125" t="s">
        <v>44</v>
      </c>
      <c r="I34" s="126" t="s">
        <v>43</v>
      </c>
      <c r="J34" s="125" t="s">
        <v>45</v>
      </c>
      <c r="L34" s="38"/>
    </row>
    <row r="35" spans="2:12" s="1" customFormat="1" ht="14.45" customHeight="1" x14ac:dyDescent="0.2">
      <c r="B35" s="38"/>
      <c r="D35" s="127" t="s">
        <v>46</v>
      </c>
      <c r="E35" s="116" t="s">
        <v>47</v>
      </c>
      <c r="F35" s="128">
        <f>ROUND((SUM(BE142:BE327)),  2)</f>
        <v>0</v>
      </c>
      <c r="I35" s="129">
        <v>0.21</v>
      </c>
      <c r="J35" s="128">
        <f>ROUND(((SUM(BE142:BE327))*I35),  2)</f>
        <v>0</v>
      </c>
      <c r="L35" s="38"/>
    </row>
    <row r="36" spans="2:12" s="1" customFormat="1" ht="14.45" customHeight="1" x14ac:dyDescent="0.2">
      <c r="B36" s="38"/>
      <c r="E36" s="116" t="s">
        <v>48</v>
      </c>
      <c r="F36" s="128">
        <f>ROUND((SUM(BF142:BF327)),  2)</f>
        <v>0</v>
      </c>
      <c r="I36" s="129">
        <v>0.15</v>
      </c>
      <c r="J36" s="128">
        <f>ROUND(((SUM(BF142:BF327))*I36),  2)</f>
        <v>0</v>
      </c>
      <c r="L36" s="38"/>
    </row>
    <row r="37" spans="2:12" s="1" customFormat="1" ht="14.45" hidden="1" customHeight="1" x14ac:dyDescent="0.2">
      <c r="B37" s="38"/>
      <c r="E37" s="116" t="s">
        <v>49</v>
      </c>
      <c r="F37" s="128">
        <f>ROUND((SUM(BG142:BG327)),  2)</f>
        <v>0</v>
      </c>
      <c r="I37" s="129">
        <v>0.21</v>
      </c>
      <c r="J37" s="128">
        <f>0</f>
        <v>0</v>
      </c>
      <c r="L37" s="38"/>
    </row>
    <row r="38" spans="2:12" s="1" customFormat="1" ht="14.45" hidden="1" customHeight="1" x14ac:dyDescent="0.2">
      <c r="B38" s="38"/>
      <c r="E38" s="116" t="s">
        <v>50</v>
      </c>
      <c r="F38" s="128">
        <f>ROUND((SUM(BH142:BH327)),  2)</f>
        <v>0</v>
      </c>
      <c r="I38" s="129">
        <v>0.15</v>
      </c>
      <c r="J38" s="128">
        <f>0</f>
        <v>0</v>
      </c>
      <c r="L38" s="38"/>
    </row>
    <row r="39" spans="2:12" s="1" customFormat="1" ht="14.45" hidden="1" customHeight="1" x14ac:dyDescent="0.2">
      <c r="B39" s="38"/>
      <c r="E39" s="116" t="s">
        <v>51</v>
      </c>
      <c r="F39" s="128">
        <f>ROUND((SUM(BI142:BI327)),  2)</f>
        <v>0</v>
      </c>
      <c r="I39" s="129">
        <v>0</v>
      </c>
      <c r="J39" s="128">
        <f>0</f>
        <v>0</v>
      </c>
      <c r="L39" s="38"/>
    </row>
    <row r="40" spans="2:12" s="1" customFormat="1" ht="6.95" customHeight="1" x14ac:dyDescent="0.2">
      <c r="B40" s="38"/>
      <c r="I40" s="117"/>
      <c r="L40" s="38"/>
    </row>
    <row r="41" spans="2:12" s="1" customFormat="1" ht="25.35" customHeight="1" x14ac:dyDescent="0.2">
      <c r="B41" s="38"/>
      <c r="C41" s="130"/>
      <c r="D41" s="131" t="s">
        <v>52</v>
      </c>
      <c r="E41" s="132"/>
      <c r="F41" s="132"/>
      <c r="G41" s="133" t="s">
        <v>53</v>
      </c>
      <c r="H41" s="134" t="s">
        <v>54</v>
      </c>
      <c r="I41" s="135"/>
      <c r="J41" s="136">
        <f>SUM(J32:J39)</f>
        <v>0</v>
      </c>
      <c r="K41" s="137"/>
      <c r="L41" s="38"/>
    </row>
    <row r="42" spans="2:12" s="1" customFormat="1" ht="14.45" customHeight="1" x14ac:dyDescent="0.2">
      <c r="B42" s="38"/>
      <c r="I42" s="117"/>
      <c r="L42" s="38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8"/>
      <c r="D50" s="138" t="s">
        <v>55</v>
      </c>
      <c r="E50" s="139"/>
      <c r="F50" s="139"/>
      <c r="G50" s="138" t="s">
        <v>56</v>
      </c>
      <c r="H50" s="139"/>
      <c r="I50" s="140"/>
      <c r="J50" s="139"/>
      <c r="K50" s="139"/>
      <c r="L50" s="38"/>
    </row>
    <row r="51" spans="2:12" ht="11.25" x14ac:dyDescent="0.2">
      <c r="B51" s="20"/>
      <c r="L51" s="20"/>
    </row>
    <row r="52" spans="2:12" ht="11.25" x14ac:dyDescent="0.2">
      <c r="B52" s="20"/>
      <c r="L52" s="20"/>
    </row>
    <row r="53" spans="2:12" ht="11.25" x14ac:dyDescent="0.2">
      <c r="B53" s="20"/>
      <c r="L53" s="20"/>
    </row>
    <row r="54" spans="2:12" ht="11.25" x14ac:dyDescent="0.2">
      <c r="B54" s="20"/>
      <c r="L54" s="20"/>
    </row>
    <row r="55" spans="2:12" ht="11.25" x14ac:dyDescent="0.2">
      <c r="B55" s="20"/>
      <c r="L55" s="20"/>
    </row>
    <row r="56" spans="2:12" ht="11.25" x14ac:dyDescent="0.2">
      <c r="B56" s="20"/>
      <c r="L56" s="20"/>
    </row>
    <row r="57" spans="2:12" ht="11.25" x14ac:dyDescent="0.2">
      <c r="B57" s="20"/>
      <c r="L57" s="20"/>
    </row>
    <row r="58" spans="2:12" ht="11.25" x14ac:dyDescent="0.2">
      <c r="B58" s="20"/>
      <c r="L58" s="20"/>
    </row>
    <row r="59" spans="2:12" ht="11.25" x14ac:dyDescent="0.2">
      <c r="B59" s="20"/>
      <c r="L59" s="20"/>
    </row>
    <row r="60" spans="2:12" ht="11.25" x14ac:dyDescent="0.2">
      <c r="B60" s="20"/>
      <c r="L60" s="20"/>
    </row>
    <row r="61" spans="2:12" s="1" customFormat="1" ht="12.75" x14ac:dyDescent="0.2">
      <c r="B61" s="38"/>
      <c r="D61" s="141" t="s">
        <v>57</v>
      </c>
      <c r="E61" s="142"/>
      <c r="F61" s="143" t="s">
        <v>58</v>
      </c>
      <c r="G61" s="141" t="s">
        <v>57</v>
      </c>
      <c r="H61" s="142"/>
      <c r="I61" s="144"/>
      <c r="J61" s="145" t="s">
        <v>58</v>
      </c>
      <c r="K61" s="142"/>
      <c r="L61" s="38"/>
    </row>
    <row r="62" spans="2:12" ht="11.25" x14ac:dyDescent="0.2">
      <c r="B62" s="20"/>
      <c r="L62" s="20"/>
    </row>
    <row r="63" spans="2:12" ht="11.25" x14ac:dyDescent="0.2">
      <c r="B63" s="20"/>
      <c r="L63" s="20"/>
    </row>
    <row r="64" spans="2:12" ht="11.25" x14ac:dyDescent="0.2">
      <c r="B64" s="20"/>
      <c r="L64" s="20"/>
    </row>
    <row r="65" spans="2:12" s="1" customFormat="1" ht="12.75" x14ac:dyDescent="0.2">
      <c r="B65" s="38"/>
      <c r="D65" s="138" t="s">
        <v>59</v>
      </c>
      <c r="E65" s="139"/>
      <c r="F65" s="139"/>
      <c r="G65" s="138" t="s">
        <v>60</v>
      </c>
      <c r="H65" s="139"/>
      <c r="I65" s="140"/>
      <c r="J65" s="139"/>
      <c r="K65" s="139"/>
      <c r="L65" s="38"/>
    </row>
    <row r="66" spans="2:12" ht="11.25" x14ac:dyDescent="0.2">
      <c r="B66" s="20"/>
      <c r="L66" s="20"/>
    </row>
    <row r="67" spans="2:12" ht="11.25" x14ac:dyDescent="0.2">
      <c r="B67" s="20"/>
      <c r="L67" s="20"/>
    </row>
    <row r="68" spans="2:12" ht="11.25" x14ac:dyDescent="0.2">
      <c r="B68" s="20"/>
      <c r="L68" s="20"/>
    </row>
    <row r="69" spans="2:12" ht="11.25" x14ac:dyDescent="0.2">
      <c r="B69" s="20"/>
      <c r="L69" s="20"/>
    </row>
    <row r="70" spans="2:12" ht="11.25" x14ac:dyDescent="0.2">
      <c r="B70" s="20"/>
      <c r="L70" s="20"/>
    </row>
    <row r="71" spans="2:12" ht="11.25" x14ac:dyDescent="0.2">
      <c r="B71" s="20"/>
      <c r="L71" s="20"/>
    </row>
    <row r="72" spans="2:12" ht="11.25" x14ac:dyDescent="0.2">
      <c r="B72" s="20"/>
      <c r="L72" s="20"/>
    </row>
    <row r="73" spans="2:12" ht="11.25" x14ac:dyDescent="0.2">
      <c r="B73" s="20"/>
      <c r="L73" s="20"/>
    </row>
    <row r="74" spans="2:12" ht="11.25" x14ac:dyDescent="0.2">
      <c r="B74" s="20"/>
      <c r="L74" s="20"/>
    </row>
    <row r="75" spans="2:12" ht="11.25" x14ac:dyDescent="0.2">
      <c r="B75" s="20"/>
      <c r="L75" s="20"/>
    </row>
    <row r="76" spans="2:12" s="1" customFormat="1" ht="12.75" x14ac:dyDescent="0.2">
      <c r="B76" s="38"/>
      <c r="D76" s="141" t="s">
        <v>57</v>
      </c>
      <c r="E76" s="142"/>
      <c r="F76" s="143" t="s">
        <v>58</v>
      </c>
      <c r="G76" s="141" t="s">
        <v>57</v>
      </c>
      <c r="H76" s="142"/>
      <c r="I76" s="144"/>
      <c r="J76" s="145" t="s">
        <v>58</v>
      </c>
      <c r="K76" s="142"/>
      <c r="L76" s="38"/>
    </row>
    <row r="77" spans="2:12" s="1" customFormat="1" ht="14.45" customHeight="1" x14ac:dyDescent="0.2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8"/>
    </row>
    <row r="81" spans="2:12" s="1" customFormat="1" ht="6.95" customHeight="1" x14ac:dyDescent="0.2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8"/>
    </row>
    <row r="82" spans="2:12" s="1" customFormat="1" ht="24.95" customHeight="1" x14ac:dyDescent="0.2">
      <c r="B82" s="34"/>
      <c r="C82" s="23" t="s">
        <v>113</v>
      </c>
      <c r="D82" s="35"/>
      <c r="E82" s="35"/>
      <c r="F82" s="35"/>
      <c r="G82" s="35"/>
      <c r="H82" s="35"/>
      <c r="I82" s="117"/>
      <c r="J82" s="35"/>
      <c r="K82" s="35"/>
      <c r="L82" s="38"/>
    </row>
    <row r="83" spans="2:12" s="1" customFormat="1" ht="6.95" customHeight="1" x14ac:dyDescent="0.2">
      <c r="B83" s="34"/>
      <c r="C83" s="35"/>
      <c r="D83" s="35"/>
      <c r="E83" s="35"/>
      <c r="F83" s="35"/>
      <c r="G83" s="35"/>
      <c r="H83" s="35"/>
      <c r="I83" s="117"/>
      <c r="J83" s="35"/>
      <c r="K83" s="35"/>
      <c r="L83" s="38"/>
    </row>
    <row r="84" spans="2:12" s="1" customFormat="1" ht="12" customHeight="1" x14ac:dyDescent="0.2">
      <c r="B84" s="34"/>
      <c r="C84" s="29" t="s">
        <v>16</v>
      </c>
      <c r="D84" s="35"/>
      <c r="E84" s="35"/>
      <c r="F84" s="35"/>
      <c r="G84" s="35"/>
      <c r="H84" s="35"/>
      <c r="I84" s="117"/>
      <c r="J84" s="35"/>
      <c r="K84" s="35"/>
      <c r="L84" s="38"/>
    </row>
    <row r="85" spans="2:12" s="1" customFormat="1" ht="16.5" customHeight="1" x14ac:dyDescent="0.2">
      <c r="B85" s="34"/>
      <c r="C85" s="35"/>
      <c r="D85" s="35"/>
      <c r="E85" s="325" t="str">
        <f>E7</f>
        <v>Úpravy ulice Sv.Čecha v Karviné-Fryštátě, 1.část</v>
      </c>
      <c r="F85" s="326"/>
      <c r="G85" s="326"/>
      <c r="H85" s="326"/>
      <c r="I85" s="117"/>
      <c r="J85" s="35"/>
      <c r="K85" s="35"/>
      <c r="L85" s="38"/>
    </row>
    <row r="86" spans="2:12" ht="12" customHeight="1" x14ac:dyDescent="0.2">
      <c r="B86" s="21"/>
      <c r="C86" s="29" t="s">
        <v>108</v>
      </c>
      <c r="D86" s="22"/>
      <c r="E86" s="22"/>
      <c r="F86" s="22"/>
      <c r="G86" s="22"/>
      <c r="H86" s="22"/>
      <c r="J86" s="22"/>
      <c r="K86" s="22"/>
      <c r="L86" s="20"/>
    </row>
    <row r="87" spans="2:12" s="1" customFormat="1" ht="16.5" customHeight="1" x14ac:dyDescent="0.2">
      <c r="B87" s="34"/>
      <c r="C87" s="35"/>
      <c r="D87" s="35"/>
      <c r="E87" s="325" t="s">
        <v>109</v>
      </c>
      <c r="F87" s="327"/>
      <c r="G87" s="327"/>
      <c r="H87" s="327"/>
      <c r="I87" s="117"/>
      <c r="J87" s="35"/>
      <c r="K87" s="35"/>
      <c r="L87" s="38"/>
    </row>
    <row r="88" spans="2:12" s="1" customFormat="1" ht="12" customHeight="1" x14ac:dyDescent="0.2">
      <c r="B88" s="34"/>
      <c r="C88" s="29" t="s">
        <v>110</v>
      </c>
      <c r="D88" s="35"/>
      <c r="E88" s="35"/>
      <c r="F88" s="35"/>
      <c r="G88" s="35"/>
      <c r="H88" s="35"/>
      <c r="I88" s="117"/>
      <c r="J88" s="35"/>
      <c r="K88" s="35"/>
      <c r="L88" s="38"/>
    </row>
    <row r="89" spans="2:12" s="1" customFormat="1" ht="16.5" customHeight="1" x14ac:dyDescent="0.2">
      <c r="B89" s="34"/>
      <c r="C89" s="35"/>
      <c r="D89" s="35"/>
      <c r="E89" s="293" t="str">
        <f>E11</f>
        <v>101 - Soupis prací - Komunikace</v>
      </c>
      <c r="F89" s="327"/>
      <c r="G89" s="327"/>
      <c r="H89" s="327"/>
      <c r="I89" s="117"/>
      <c r="J89" s="35"/>
      <c r="K89" s="35"/>
      <c r="L89" s="38"/>
    </row>
    <row r="90" spans="2:12" s="1" customFormat="1" ht="6.95" customHeight="1" x14ac:dyDescent="0.2">
      <c r="B90" s="34"/>
      <c r="C90" s="35"/>
      <c r="D90" s="35"/>
      <c r="E90" s="35"/>
      <c r="F90" s="35"/>
      <c r="G90" s="35"/>
      <c r="H90" s="35"/>
      <c r="I90" s="117"/>
      <c r="J90" s="35"/>
      <c r="K90" s="35"/>
      <c r="L90" s="38"/>
    </row>
    <row r="91" spans="2:12" s="1" customFormat="1" ht="12" customHeight="1" x14ac:dyDescent="0.2">
      <c r="B91" s="34"/>
      <c r="C91" s="29" t="s">
        <v>22</v>
      </c>
      <c r="D91" s="35"/>
      <c r="E91" s="35"/>
      <c r="F91" s="27" t="str">
        <f>F14</f>
        <v>Karviná Fryštát</v>
      </c>
      <c r="G91" s="35"/>
      <c r="H91" s="35"/>
      <c r="I91" s="118" t="s">
        <v>24</v>
      </c>
      <c r="J91" s="61" t="str">
        <f>IF(J14="","",J14)</f>
        <v>16. 2. 2019</v>
      </c>
      <c r="K91" s="35"/>
      <c r="L91" s="38"/>
    </row>
    <row r="92" spans="2:12" s="1" customFormat="1" ht="6.95" customHeight="1" x14ac:dyDescent="0.2">
      <c r="B92" s="34"/>
      <c r="C92" s="35"/>
      <c r="D92" s="35"/>
      <c r="E92" s="35"/>
      <c r="F92" s="35"/>
      <c r="G92" s="35"/>
      <c r="H92" s="35"/>
      <c r="I92" s="117"/>
      <c r="J92" s="35"/>
      <c r="K92" s="35"/>
      <c r="L92" s="38"/>
    </row>
    <row r="93" spans="2:12" s="1" customFormat="1" ht="43.15" customHeight="1" x14ac:dyDescent="0.2">
      <c r="B93" s="34"/>
      <c r="C93" s="29" t="s">
        <v>26</v>
      </c>
      <c r="D93" s="35"/>
      <c r="E93" s="35"/>
      <c r="F93" s="27" t="str">
        <f>E17</f>
        <v>SMK-odbor majetkový</v>
      </c>
      <c r="G93" s="35"/>
      <c r="H93" s="35"/>
      <c r="I93" s="118" t="s">
        <v>34</v>
      </c>
      <c r="J93" s="32" t="str">
        <f>E23</f>
        <v>Ateliér ESO spolsr.o.,K.H.Máchy5203/33</v>
      </c>
      <c r="K93" s="35"/>
      <c r="L93" s="38"/>
    </row>
    <row r="94" spans="2:12" s="1" customFormat="1" ht="27.95" customHeight="1" x14ac:dyDescent="0.2">
      <c r="B94" s="34"/>
      <c r="C94" s="29" t="s">
        <v>32</v>
      </c>
      <c r="D94" s="35"/>
      <c r="E94" s="35"/>
      <c r="F94" s="27" t="str">
        <f>IF(E20="","",E20)</f>
        <v>Vyplň údaj</v>
      </c>
      <c r="G94" s="35"/>
      <c r="H94" s="35"/>
      <c r="I94" s="118" t="s">
        <v>39</v>
      </c>
      <c r="J94" s="32" t="str">
        <f>E26</f>
        <v>Ing. Miloslav v Karviné</v>
      </c>
      <c r="K94" s="35"/>
      <c r="L94" s="38"/>
    </row>
    <row r="95" spans="2:12" s="1" customFormat="1" ht="10.35" customHeight="1" x14ac:dyDescent="0.2">
      <c r="B95" s="34"/>
      <c r="C95" s="35"/>
      <c r="D95" s="35"/>
      <c r="E95" s="35"/>
      <c r="F95" s="35"/>
      <c r="G95" s="35"/>
      <c r="H95" s="35"/>
      <c r="I95" s="117"/>
      <c r="J95" s="35"/>
      <c r="K95" s="35"/>
      <c r="L95" s="38"/>
    </row>
    <row r="96" spans="2:12" s="1" customFormat="1" ht="29.25" customHeight="1" x14ac:dyDescent="0.2">
      <c r="B96" s="34"/>
      <c r="C96" s="152" t="s">
        <v>114</v>
      </c>
      <c r="D96" s="153"/>
      <c r="E96" s="153"/>
      <c r="F96" s="153"/>
      <c r="G96" s="153"/>
      <c r="H96" s="153"/>
      <c r="I96" s="154"/>
      <c r="J96" s="155" t="s">
        <v>115</v>
      </c>
      <c r="K96" s="153"/>
      <c r="L96" s="38"/>
    </row>
    <row r="97" spans="2:47" s="1" customFormat="1" ht="10.35" customHeight="1" x14ac:dyDescent="0.2">
      <c r="B97" s="34"/>
      <c r="C97" s="35"/>
      <c r="D97" s="35"/>
      <c r="E97" s="35"/>
      <c r="F97" s="35"/>
      <c r="G97" s="35"/>
      <c r="H97" s="35"/>
      <c r="I97" s="117"/>
      <c r="J97" s="35"/>
      <c r="K97" s="35"/>
      <c r="L97" s="38"/>
    </row>
    <row r="98" spans="2:47" s="1" customFormat="1" ht="22.9" customHeight="1" x14ac:dyDescent="0.2">
      <c r="B98" s="34"/>
      <c r="C98" s="156" t="s">
        <v>116</v>
      </c>
      <c r="D98" s="35"/>
      <c r="E98" s="35"/>
      <c r="F98" s="35"/>
      <c r="G98" s="35"/>
      <c r="H98" s="35"/>
      <c r="I98" s="117"/>
      <c r="J98" s="79">
        <f>J142</f>
        <v>0</v>
      </c>
      <c r="K98" s="35"/>
      <c r="L98" s="38"/>
      <c r="AU98" s="17" t="s">
        <v>117</v>
      </c>
    </row>
    <row r="99" spans="2:47" s="8" customFormat="1" ht="24.95" customHeight="1" x14ac:dyDescent="0.2">
      <c r="B99" s="157"/>
      <c r="C99" s="158"/>
      <c r="D99" s="159" t="s">
        <v>118</v>
      </c>
      <c r="E99" s="160"/>
      <c r="F99" s="160"/>
      <c r="G99" s="160"/>
      <c r="H99" s="160"/>
      <c r="I99" s="161"/>
      <c r="J99" s="162">
        <f>J143</f>
        <v>0</v>
      </c>
      <c r="K99" s="158"/>
      <c r="L99" s="163"/>
    </row>
    <row r="100" spans="2:47" s="9" customFormat="1" ht="19.899999999999999" customHeight="1" x14ac:dyDescent="0.2">
      <c r="B100" s="164"/>
      <c r="C100" s="99"/>
      <c r="D100" s="165" t="s">
        <v>119</v>
      </c>
      <c r="E100" s="166"/>
      <c r="F100" s="166"/>
      <c r="G100" s="166"/>
      <c r="H100" s="166"/>
      <c r="I100" s="167"/>
      <c r="J100" s="168">
        <f>J144</f>
        <v>0</v>
      </c>
      <c r="K100" s="99"/>
      <c r="L100" s="169"/>
    </row>
    <row r="101" spans="2:47" s="9" customFormat="1" ht="14.85" customHeight="1" x14ac:dyDescent="0.2">
      <c r="B101" s="164"/>
      <c r="C101" s="99"/>
      <c r="D101" s="165" t="s">
        <v>120</v>
      </c>
      <c r="E101" s="166"/>
      <c r="F101" s="166"/>
      <c r="G101" s="166"/>
      <c r="H101" s="166"/>
      <c r="I101" s="167"/>
      <c r="J101" s="168">
        <f>J145</f>
        <v>0</v>
      </c>
      <c r="K101" s="99"/>
      <c r="L101" s="169"/>
    </row>
    <row r="102" spans="2:47" s="9" customFormat="1" ht="14.85" customHeight="1" x14ac:dyDescent="0.2">
      <c r="B102" s="164"/>
      <c r="C102" s="99"/>
      <c r="D102" s="165" t="s">
        <v>121</v>
      </c>
      <c r="E102" s="166"/>
      <c r="F102" s="166"/>
      <c r="G102" s="166"/>
      <c r="H102" s="166"/>
      <c r="I102" s="167"/>
      <c r="J102" s="168">
        <f>J159</f>
        <v>0</v>
      </c>
      <c r="K102" s="99"/>
      <c r="L102" s="169"/>
    </row>
    <row r="103" spans="2:47" s="9" customFormat="1" ht="14.85" customHeight="1" x14ac:dyDescent="0.2">
      <c r="B103" s="164"/>
      <c r="C103" s="99"/>
      <c r="D103" s="165" t="s">
        <v>122</v>
      </c>
      <c r="E103" s="166"/>
      <c r="F103" s="166"/>
      <c r="G103" s="166"/>
      <c r="H103" s="166"/>
      <c r="I103" s="167"/>
      <c r="J103" s="168">
        <f>J169</f>
        <v>0</v>
      </c>
      <c r="K103" s="99"/>
      <c r="L103" s="169"/>
    </row>
    <row r="104" spans="2:47" s="9" customFormat="1" ht="14.85" customHeight="1" x14ac:dyDescent="0.2">
      <c r="B104" s="164"/>
      <c r="C104" s="99"/>
      <c r="D104" s="165" t="s">
        <v>123</v>
      </c>
      <c r="E104" s="166"/>
      <c r="F104" s="166"/>
      <c r="G104" s="166"/>
      <c r="H104" s="166"/>
      <c r="I104" s="167"/>
      <c r="J104" s="168">
        <f>J182</f>
        <v>0</v>
      </c>
      <c r="K104" s="99"/>
      <c r="L104" s="169"/>
    </row>
    <row r="105" spans="2:47" s="9" customFormat="1" ht="14.85" customHeight="1" x14ac:dyDescent="0.2">
      <c r="B105" s="164"/>
      <c r="C105" s="99"/>
      <c r="D105" s="165" t="s">
        <v>124</v>
      </c>
      <c r="E105" s="166"/>
      <c r="F105" s="166"/>
      <c r="G105" s="166"/>
      <c r="H105" s="166"/>
      <c r="I105" s="167"/>
      <c r="J105" s="168">
        <f>J187</f>
        <v>0</v>
      </c>
      <c r="K105" s="99"/>
      <c r="L105" s="169"/>
    </row>
    <row r="106" spans="2:47" s="9" customFormat="1" ht="14.85" customHeight="1" x14ac:dyDescent="0.2">
      <c r="B106" s="164"/>
      <c r="C106" s="99"/>
      <c r="D106" s="165" t="s">
        <v>125</v>
      </c>
      <c r="E106" s="166"/>
      <c r="F106" s="166"/>
      <c r="G106" s="166"/>
      <c r="H106" s="166"/>
      <c r="I106" s="167"/>
      <c r="J106" s="168">
        <f>J200</f>
        <v>0</v>
      </c>
      <c r="K106" s="99"/>
      <c r="L106" s="169"/>
    </row>
    <row r="107" spans="2:47" s="9" customFormat="1" ht="19.899999999999999" customHeight="1" x14ac:dyDescent="0.2">
      <c r="B107" s="164"/>
      <c r="C107" s="99"/>
      <c r="D107" s="165" t="s">
        <v>126</v>
      </c>
      <c r="E107" s="166"/>
      <c r="F107" s="166"/>
      <c r="G107" s="166"/>
      <c r="H107" s="166"/>
      <c r="I107" s="167"/>
      <c r="J107" s="168">
        <f>J215</f>
        <v>0</v>
      </c>
      <c r="K107" s="99"/>
      <c r="L107" s="169"/>
    </row>
    <row r="108" spans="2:47" s="9" customFormat="1" ht="19.899999999999999" customHeight="1" x14ac:dyDescent="0.2">
      <c r="B108" s="164"/>
      <c r="C108" s="99"/>
      <c r="D108" s="165" t="s">
        <v>127</v>
      </c>
      <c r="E108" s="166"/>
      <c r="F108" s="166"/>
      <c r="G108" s="166"/>
      <c r="H108" s="166"/>
      <c r="I108" s="167"/>
      <c r="J108" s="168">
        <f>J219</f>
        <v>0</v>
      </c>
      <c r="K108" s="99"/>
      <c r="L108" s="169"/>
    </row>
    <row r="109" spans="2:47" s="9" customFormat="1" ht="14.85" customHeight="1" x14ac:dyDescent="0.2">
      <c r="B109" s="164"/>
      <c r="C109" s="99"/>
      <c r="D109" s="165" t="s">
        <v>128</v>
      </c>
      <c r="E109" s="166"/>
      <c r="F109" s="166"/>
      <c r="G109" s="166"/>
      <c r="H109" s="166"/>
      <c r="I109" s="167"/>
      <c r="J109" s="168">
        <f>J220</f>
        <v>0</v>
      </c>
      <c r="K109" s="99"/>
      <c r="L109" s="169"/>
    </row>
    <row r="110" spans="2:47" s="9" customFormat="1" ht="19.899999999999999" customHeight="1" x14ac:dyDescent="0.2">
      <c r="B110" s="164"/>
      <c r="C110" s="99"/>
      <c r="D110" s="165" t="s">
        <v>129</v>
      </c>
      <c r="E110" s="166"/>
      <c r="F110" s="166"/>
      <c r="G110" s="166"/>
      <c r="H110" s="166"/>
      <c r="I110" s="167"/>
      <c r="J110" s="168">
        <f>J225</f>
        <v>0</v>
      </c>
      <c r="K110" s="99"/>
      <c r="L110" s="169"/>
    </row>
    <row r="111" spans="2:47" s="9" customFormat="1" ht="14.85" customHeight="1" x14ac:dyDescent="0.2">
      <c r="B111" s="164"/>
      <c r="C111" s="99"/>
      <c r="D111" s="165" t="s">
        <v>130</v>
      </c>
      <c r="E111" s="166"/>
      <c r="F111" s="166"/>
      <c r="G111" s="166"/>
      <c r="H111" s="166"/>
      <c r="I111" s="167"/>
      <c r="J111" s="168">
        <f>J226</f>
        <v>0</v>
      </c>
      <c r="K111" s="99"/>
      <c r="L111" s="169"/>
    </row>
    <row r="112" spans="2:47" s="9" customFormat="1" ht="14.85" customHeight="1" x14ac:dyDescent="0.2">
      <c r="B112" s="164"/>
      <c r="C112" s="99"/>
      <c r="D112" s="165" t="s">
        <v>131</v>
      </c>
      <c r="E112" s="166"/>
      <c r="F112" s="166"/>
      <c r="G112" s="166"/>
      <c r="H112" s="166"/>
      <c r="I112" s="167"/>
      <c r="J112" s="168">
        <f>J231</f>
        <v>0</v>
      </c>
      <c r="K112" s="99"/>
      <c r="L112" s="169"/>
    </row>
    <row r="113" spans="2:12" s="9" customFormat="1" ht="19.899999999999999" customHeight="1" x14ac:dyDescent="0.2">
      <c r="B113" s="164"/>
      <c r="C113" s="99"/>
      <c r="D113" s="165" t="s">
        <v>132</v>
      </c>
      <c r="E113" s="166"/>
      <c r="F113" s="166"/>
      <c r="G113" s="166"/>
      <c r="H113" s="166"/>
      <c r="I113" s="167"/>
      <c r="J113" s="168">
        <f>J236</f>
        <v>0</v>
      </c>
      <c r="K113" s="99"/>
      <c r="L113" s="169"/>
    </row>
    <row r="114" spans="2:12" s="9" customFormat="1" ht="19.899999999999999" customHeight="1" x14ac:dyDescent="0.2">
      <c r="B114" s="164"/>
      <c r="C114" s="99"/>
      <c r="D114" s="165" t="s">
        <v>133</v>
      </c>
      <c r="E114" s="166"/>
      <c r="F114" s="166"/>
      <c r="G114" s="166"/>
      <c r="H114" s="166"/>
      <c r="I114" s="167"/>
      <c r="J114" s="168">
        <f>J245</f>
        <v>0</v>
      </c>
      <c r="K114" s="99"/>
      <c r="L114" s="169"/>
    </row>
    <row r="115" spans="2:12" s="9" customFormat="1" ht="14.85" customHeight="1" x14ac:dyDescent="0.2">
      <c r="B115" s="164"/>
      <c r="C115" s="99"/>
      <c r="D115" s="165" t="s">
        <v>134</v>
      </c>
      <c r="E115" s="166"/>
      <c r="F115" s="166"/>
      <c r="G115" s="166"/>
      <c r="H115" s="166"/>
      <c r="I115" s="167"/>
      <c r="J115" s="168">
        <f>J246</f>
        <v>0</v>
      </c>
      <c r="K115" s="99"/>
      <c r="L115" s="169"/>
    </row>
    <row r="116" spans="2:12" s="9" customFormat="1" ht="19.899999999999999" customHeight="1" x14ac:dyDescent="0.2">
      <c r="B116" s="164"/>
      <c r="C116" s="99"/>
      <c r="D116" s="165" t="s">
        <v>135</v>
      </c>
      <c r="E116" s="166"/>
      <c r="F116" s="166"/>
      <c r="G116" s="166"/>
      <c r="H116" s="166"/>
      <c r="I116" s="167"/>
      <c r="J116" s="168">
        <f>J253</f>
        <v>0</v>
      </c>
      <c r="K116" s="99"/>
      <c r="L116" s="169"/>
    </row>
    <row r="117" spans="2:12" s="9" customFormat="1" ht="19.899999999999999" customHeight="1" x14ac:dyDescent="0.2">
      <c r="B117" s="164"/>
      <c r="C117" s="99"/>
      <c r="D117" s="165" t="s">
        <v>136</v>
      </c>
      <c r="E117" s="166"/>
      <c r="F117" s="166"/>
      <c r="G117" s="166"/>
      <c r="H117" s="166"/>
      <c r="I117" s="167"/>
      <c r="J117" s="168">
        <f>J284</f>
        <v>0</v>
      </c>
      <c r="K117" s="99"/>
      <c r="L117" s="169"/>
    </row>
    <row r="118" spans="2:12" s="9" customFormat="1" ht="19.899999999999999" customHeight="1" x14ac:dyDescent="0.2">
      <c r="B118" s="164"/>
      <c r="C118" s="99"/>
      <c r="D118" s="165" t="s">
        <v>137</v>
      </c>
      <c r="E118" s="166"/>
      <c r="F118" s="166"/>
      <c r="G118" s="166"/>
      <c r="H118" s="166"/>
      <c r="I118" s="167"/>
      <c r="J118" s="168">
        <f>J310</f>
        <v>0</v>
      </c>
      <c r="K118" s="99"/>
      <c r="L118" s="169"/>
    </row>
    <row r="119" spans="2:12" s="9" customFormat="1" ht="19.899999999999999" customHeight="1" x14ac:dyDescent="0.2">
      <c r="B119" s="164"/>
      <c r="C119" s="99"/>
      <c r="D119" s="165" t="s">
        <v>138</v>
      </c>
      <c r="E119" s="166"/>
      <c r="F119" s="166"/>
      <c r="G119" s="166"/>
      <c r="H119" s="166"/>
      <c r="I119" s="167"/>
      <c r="J119" s="168">
        <f>J313</f>
        <v>0</v>
      </c>
      <c r="K119" s="99"/>
      <c r="L119" s="169"/>
    </row>
    <row r="120" spans="2:12" s="9" customFormat="1" ht="19.899999999999999" customHeight="1" x14ac:dyDescent="0.2">
      <c r="B120" s="164"/>
      <c r="C120" s="99"/>
      <c r="D120" s="165" t="s">
        <v>139</v>
      </c>
      <c r="E120" s="166"/>
      <c r="F120" s="166"/>
      <c r="G120" s="166"/>
      <c r="H120" s="166"/>
      <c r="I120" s="167"/>
      <c r="J120" s="168">
        <f>J326</f>
        <v>0</v>
      </c>
      <c r="K120" s="99"/>
      <c r="L120" s="169"/>
    </row>
    <row r="121" spans="2:12" s="1" customFormat="1" ht="21.75" customHeight="1" x14ac:dyDescent="0.2">
      <c r="B121" s="34"/>
      <c r="C121" s="35"/>
      <c r="D121" s="35"/>
      <c r="E121" s="35"/>
      <c r="F121" s="35"/>
      <c r="G121" s="35"/>
      <c r="H121" s="35"/>
      <c r="I121" s="117"/>
      <c r="J121" s="35"/>
      <c r="K121" s="35"/>
      <c r="L121" s="38"/>
    </row>
    <row r="122" spans="2:12" s="1" customFormat="1" ht="6.95" customHeight="1" x14ac:dyDescent="0.2">
      <c r="B122" s="49"/>
      <c r="C122" s="50"/>
      <c r="D122" s="50"/>
      <c r="E122" s="50"/>
      <c r="F122" s="50"/>
      <c r="G122" s="50"/>
      <c r="H122" s="50"/>
      <c r="I122" s="148"/>
      <c r="J122" s="50"/>
      <c r="K122" s="50"/>
      <c r="L122" s="38"/>
    </row>
    <row r="126" spans="2:12" s="1" customFormat="1" ht="6.95" customHeight="1" x14ac:dyDescent="0.2">
      <c r="B126" s="51"/>
      <c r="C126" s="52"/>
      <c r="D126" s="52"/>
      <c r="E126" s="52"/>
      <c r="F126" s="52"/>
      <c r="G126" s="52"/>
      <c r="H126" s="52"/>
      <c r="I126" s="151"/>
      <c r="J126" s="52"/>
      <c r="K126" s="52"/>
      <c r="L126" s="38"/>
    </row>
    <row r="127" spans="2:12" s="1" customFormat="1" ht="24.95" customHeight="1" x14ac:dyDescent="0.2">
      <c r="B127" s="34"/>
      <c r="C127" s="23" t="s">
        <v>140</v>
      </c>
      <c r="D127" s="35"/>
      <c r="E127" s="35"/>
      <c r="F127" s="35"/>
      <c r="G127" s="35"/>
      <c r="H127" s="35"/>
      <c r="I127" s="117"/>
      <c r="J127" s="35"/>
      <c r="K127" s="35"/>
      <c r="L127" s="38"/>
    </row>
    <row r="128" spans="2:12" s="1" customFormat="1" ht="6.95" customHeight="1" x14ac:dyDescent="0.2">
      <c r="B128" s="34"/>
      <c r="C128" s="35"/>
      <c r="D128" s="35"/>
      <c r="E128" s="35"/>
      <c r="F128" s="35"/>
      <c r="G128" s="35"/>
      <c r="H128" s="35"/>
      <c r="I128" s="117"/>
      <c r="J128" s="35"/>
      <c r="K128" s="35"/>
      <c r="L128" s="38"/>
    </row>
    <row r="129" spans="2:63" s="1" customFormat="1" ht="12" customHeight="1" x14ac:dyDescent="0.2">
      <c r="B129" s="34"/>
      <c r="C129" s="29" t="s">
        <v>16</v>
      </c>
      <c r="D129" s="35"/>
      <c r="E129" s="35"/>
      <c r="F129" s="35"/>
      <c r="G129" s="35"/>
      <c r="H129" s="35"/>
      <c r="I129" s="117"/>
      <c r="J129" s="35"/>
      <c r="K129" s="35"/>
      <c r="L129" s="38"/>
    </row>
    <row r="130" spans="2:63" s="1" customFormat="1" ht="16.5" customHeight="1" x14ac:dyDescent="0.2">
      <c r="B130" s="34"/>
      <c r="C130" s="35"/>
      <c r="D130" s="35"/>
      <c r="E130" s="325" t="str">
        <f>E7</f>
        <v>Úpravy ulice Sv.Čecha v Karviné-Fryštátě, 1.část</v>
      </c>
      <c r="F130" s="326"/>
      <c r="G130" s="326"/>
      <c r="H130" s="326"/>
      <c r="I130" s="117"/>
      <c r="J130" s="35"/>
      <c r="K130" s="35"/>
      <c r="L130" s="38"/>
    </row>
    <row r="131" spans="2:63" ht="12" customHeight="1" x14ac:dyDescent="0.2">
      <c r="B131" s="21"/>
      <c r="C131" s="29" t="s">
        <v>108</v>
      </c>
      <c r="D131" s="22"/>
      <c r="E131" s="22"/>
      <c r="F131" s="22"/>
      <c r="G131" s="22"/>
      <c r="H131" s="22"/>
      <c r="J131" s="22"/>
      <c r="K131" s="22"/>
      <c r="L131" s="20"/>
    </row>
    <row r="132" spans="2:63" s="1" customFormat="1" ht="16.5" customHeight="1" x14ac:dyDescent="0.2">
      <c r="B132" s="34"/>
      <c r="C132" s="35"/>
      <c r="D132" s="35"/>
      <c r="E132" s="325" t="s">
        <v>109</v>
      </c>
      <c r="F132" s="327"/>
      <c r="G132" s="327"/>
      <c r="H132" s="327"/>
      <c r="I132" s="117"/>
      <c r="J132" s="35"/>
      <c r="K132" s="35"/>
      <c r="L132" s="38"/>
    </row>
    <row r="133" spans="2:63" s="1" customFormat="1" ht="12" customHeight="1" x14ac:dyDescent="0.2">
      <c r="B133" s="34"/>
      <c r="C133" s="29" t="s">
        <v>110</v>
      </c>
      <c r="D133" s="35"/>
      <c r="E133" s="35"/>
      <c r="F133" s="35"/>
      <c r="G133" s="35"/>
      <c r="H133" s="35"/>
      <c r="I133" s="117"/>
      <c r="J133" s="35"/>
      <c r="K133" s="35"/>
      <c r="L133" s="38"/>
    </row>
    <row r="134" spans="2:63" s="1" customFormat="1" ht="16.5" customHeight="1" x14ac:dyDescent="0.2">
      <c r="B134" s="34"/>
      <c r="C134" s="35"/>
      <c r="D134" s="35"/>
      <c r="E134" s="293" t="str">
        <f>E11</f>
        <v>101 - Soupis prací - Komunikace</v>
      </c>
      <c r="F134" s="327"/>
      <c r="G134" s="327"/>
      <c r="H134" s="327"/>
      <c r="I134" s="117"/>
      <c r="J134" s="35"/>
      <c r="K134" s="35"/>
      <c r="L134" s="38"/>
    </row>
    <row r="135" spans="2:63" s="1" customFormat="1" ht="6.95" customHeight="1" x14ac:dyDescent="0.2">
      <c r="B135" s="34"/>
      <c r="C135" s="35"/>
      <c r="D135" s="35"/>
      <c r="E135" s="35"/>
      <c r="F135" s="35"/>
      <c r="G135" s="35"/>
      <c r="H135" s="35"/>
      <c r="I135" s="117"/>
      <c r="J135" s="35"/>
      <c r="K135" s="35"/>
      <c r="L135" s="38"/>
    </row>
    <row r="136" spans="2:63" s="1" customFormat="1" ht="12" customHeight="1" x14ac:dyDescent="0.2">
      <c r="B136" s="34"/>
      <c r="C136" s="29" t="s">
        <v>22</v>
      </c>
      <c r="D136" s="35"/>
      <c r="E136" s="35"/>
      <c r="F136" s="27" t="str">
        <f>F14</f>
        <v>Karviná Fryštát</v>
      </c>
      <c r="G136" s="35"/>
      <c r="H136" s="35"/>
      <c r="I136" s="118" t="s">
        <v>24</v>
      </c>
      <c r="J136" s="61" t="str">
        <f>IF(J14="","",J14)</f>
        <v>16. 2. 2019</v>
      </c>
      <c r="K136" s="35"/>
      <c r="L136" s="38"/>
    </row>
    <row r="137" spans="2:63" s="1" customFormat="1" ht="6.95" customHeight="1" x14ac:dyDescent="0.2">
      <c r="B137" s="34"/>
      <c r="C137" s="35"/>
      <c r="D137" s="35"/>
      <c r="E137" s="35"/>
      <c r="F137" s="35"/>
      <c r="G137" s="35"/>
      <c r="H137" s="35"/>
      <c r="I137" s="117"/>
      <c r="J137" s="35"/>
      <c r="K137" s="35"/>
      <c r="L137" s="38"/>
    </row>
    <row r="138" spans="2:63" s="1" customFormat="1" ht="43.15" customHeight="1" x14ac:dyDescent="0.2">
      <c r="B138" s="34"/>
      <c r="C138" s="29" t="s">
        <v>26</v>
      </c>
      <c r="D138" s="35"/>
      <c r="E138" s="35"/>
      <c r="F138" s="27" t="str">
        <f>E17</f>
        <v>SMK-odbor majetkový</v>
      </c>
      <c r="G138" s="35"/>
      <c r="H138" s="35"/>
      <c r="I138" s="118" t="s">
        <v>34</v>
      </c>
      <c r="J138" s="32" t="str">
        <f>E23</f>
        <v>Ateliér ESO spolsr.o.,K.H.Máchy5203/33</v>
      </c>
      <c r="K138" s="35"/>
      <c r="L138" s="38"/>
    </row>
    <row r="139" spans="2:63" s="1" customFormat="1" ht="27.95" customHeight="1" x14ac:dyDescent="0.2">
      <c r="B139" s="34"/>
      <c r="C139" s="29" t="s">
        <v>32</v>
      </c>
      <c r="D139" s="35"/>
      <c r="E139" s="35"/>
      <c r="F139" s="27" t="str">
        <f>IF(E20="","",E20)</f>
        <v>Vyplň údaj</v>
      </c>
      <c r="G139" s="35"/>
      <c r="H139" s="35"/>
      <c r="I139" s="118" t="s">
        <v>39</v>
      </c>
      <c r="J139" s="32" t="str">
        <f>E26</f>
        <v>Ing. Miloslav v Karviné</v>
      </c>
      <c r="K139" s="35"/>
      <c r="L139" s="38"/>
    </row>
    <row r="140" spans="2:63" s="1" customFormat="1" ht="10.35" customHeight="1" x14ac:dyDescent="0.2">
      <c r="B140" s="34"/>
      <c r="C140" s="35"/>
      <c r="D140" s="35"/>
      <c r="E140" s="35"/>
      <c r="F140" s="35"/>
      <c r="G140" s="35"/>
      <c r="H140" s="35"/>
      <c r="I140" s="117"/>
      <c r="J140" s="35"/>
      <c r="K140" s="35"/>
      <c r="L140" s="38"/>
    </row>
    <row r="141" spans="2:63" s="10" customFormat="1" ht="29.25" customHeight="1" x14ac:dyDescent="0.2">
      <c r="B141" s="170"/>
      <c r="C141" s="171" t="s">
        <v>141</v>
      </c>
      <c r="D141" s="172" t="s">
        <v>67</v>
      </c>
      <c r="E141" s="172" t="s">
        <v>63</v>
      </c>
      <c r="F141" s="172" t="s">
        <v>64</v>
      </c>
      <c r="G141" s="172" t="s">
        <v>142</v>
      </c>
      <c r="H141" s="172" t="s">
        <v>143</v>
      </c>
      <c r="I141" s="173" t="s">
        <v>144</v>
      </c>
      <c r="J141" s="172" t="s">
        <v>115</v>
      </c>
      <c r="K141" s="174" t="s">
        <v>145</v>
      </c>
      <c r="L141" s="175"/>
      <c r="M141" s="70" t="s">
        <v>1</v>
      </c>
      <c r="N141" s="71" t="s">
        <v>46</v>
      </c>
      <c r="O141" s="71" t="s">
        <v>146</v>
      </c>
      <c r="P141" s="71" t="s">
        <v>147</v>
      </c>
      <c r="Q141" s="71" t="s">
        <v>148</v>
      </c>
      <c r="R141" s="71" t="s">
        <v>149</v>
      </c>
      <c r="S141" s="71" t="s">
        <v>150</v>
      </c>
      <c r="T141" s="72" t="s">
        <v>151</v>
      </c>
    </row>
    <row r="142" spans="2:63" s="1" customFormat="1" ht="22.9" customHeight="1" x14ac:dyDescent="0.25">
      <c r="B142" s="34"/>
      <c r="C142" s="77" t="s">
        <v>152</v>
      </c>
      <c r="D142" s="35"/>
      <c r="E142" s="35"/>
      <c r="F142" s="35"/>
      <c r="G142" s="35"/>
      <c r="H142" s="35"/>
      <c r="I142" s="117"/>
      <c r="J142" s="176">
        <f>BK142</f>
        <v>0</v>
      </c>
      <c r="K142" s="35"/>
      <c r="L142" s="38"/>
      <c r="M142" s="73"/>
      <c r="N142" s="74"/>
      <c r="O142" s="74"/>
      <c r="P142" s="177">
        <f>P143</f>
        <v>0</v>
      </c>
      <c r="Q142" s="74"/>
      <c r="R142" s="177">
        <f>R143</f>
        <v>2482.2345257000002</v>
      </c>
      <c r="S142" s="74"/>
      <c r="T142" s="178">
        <f>T143</f>
        <v>1306.8352749999999</v>
      </c>
      <c r="AT142" s="17" t="s">
        <v>81</v>
      </c>
      <c r="AU142" s="17" t="s">
        <v>117</v>
      </c>
      <c r="BK142" s="179">
        <f>BK143</f>
        <v>0</v>
      </c>
    </row>
    <row r="143" spans="2:63" s="11" customFormat="1" ht="25.9" customHeight="1" x14ac:dyDescent="0.2">
      <c r="B143" s="180"/>
      <c r="C143" s="181"/>
      <c r="D143" s="182" t="s">
        <v>81</v>
      </c>
      <c r="E143" s="183" t="s">
        <v>153</v>
      </c>
      <c r="F143" s="183" t="s">
        <v>154</v>
      </c>
      <c r="G143" s="181"/>
      <c r="H143" s="181"/>
      <c r="I143" s="184"/>
      <c r="J143" s="185">
        <f>BK143</f>
        <v>0</v>
      </c>
      <c r="K143" s="181"/>
      <c r="L143" s="186"/>
      <c r="M143" s="187"/>
      <c r="N143" s="188"/>
      <c r="O143" s="188"/>
      <c r="P143" s="189">
        <f>P144+P215+P219+P225+P236+P245+P253+P284+P310+P313+P326</f>
        <v>0</v>
      </c>
      <c r="Q143" s="188"/>
      <c r="R143" s="189">
        <f>R144+R215+R219+R225+R236+R245+R253+R284+R310+R313+R326</f>
        <v>2482.2345257000002</v>
      </c>
      <c r="S143" s="188"/>
      <c r="T143" s="190">
        <f>T144+T215+T219+T225+T236+T245+T253+T284+T310+T313+T326</f>
        <v>1306.8352749999999</v>
      </c>
      <c r="AR143" s="191" t="s">
        <v>89</v>
      </c>
      <c r="AT143" s="192" t="s">
        <v>81</v>
      </c>
      <c r="AU143" s="192" t="s">
        <v>82</v>
      </c>
      <c r="AY143" s="191" t="s">
        <v>155</v>
      </c>
      <c r="BK143" s="193">
        <f>BK144+BK215+BK219+BK225+BK236+BK245+BK253+BK284+BK310+BK313+BK326</f>
        <v>0</v>
      </c>
    </row>
    <row r="144" spans="2:63" s="11" customFormat="1" ht="22.9" customHeight="1" x14ac:dyDescent="0.2">
      <c r="B144" s="180"/>
      <c r="C144" s="181"/>
      <c r="D144" s="182" t="s">
        <v>81</v>
      </c>
      <c r="E144" s="194" t="s">
        <v>89</v>
      </c>
      <c r="F144" s="194" t="s">
        <v>156</v>
      </c>
      <c r="G144" s="181"/>
      <c r="H144" s="181"/>
      <c r="I144" s="184"/>
      <c r="J144" s="195">
        <f>BK144</f>
        <v>0</v>
      </c>
      <c r="K144" s="181"/>
      <c r="L144" s="186"/>
      <c r="M144" s="187"/>
      <c r="N144" s="188"/>
      <c r="O144" s="188"/>
      <c r="P144" s="189">
        <f>P145+P159+P169+P182+P187+P200</f>
        <v>0</v>
      </c>
      <c r="Q144" s="188"/>
      <c r="R144" s="189">
        <f>R145+R159+R169+R182+R187+R200</f>
        <v>252.99692999999999</v>
      </c>
      <c r="S144" s="188"/>
      <c r="T144" s="190">
        <f>T145+T159+T169+T182+T187+T200</f>
        <v>1306.8352749999999</v>
      </c>
      <c r="AR144" s="191" t="s">
        <v>89</v>
      </c>
      <c r="AT144" s="192" t="s">
        <v>81</v>
      </c>
      <c r="AU144" s="192" t="s">
        <v>89</v>
      </c>
      <c r="AY144" s="191" t="s">
        <v>155</v>
      </c>
      <c r="BK144" s="193">
        <f>BK145+BK159+BK169+BK182+BK187+BK200</f>
        <v>0</v>
      </c>
    </row>
    <row r="145" spans="2:65" s="11" customFormat="1" ht="20.85" customHeight="1" x14ac:dyDescent="0.2">
      <c r="B145" s="180"/>
      <c r="C145" s="181"/>
      <c r="D145" s="182" t="s">
        <v>81</v>
      </c>
      <c r="E145" s="194" t="s">
        <v>157</v>
      </c>
      <c r="F145" s="194" t="s">
        <v>158</v>
      </c>
      <c r="G145" s="181"/>
      <c r="H145" s="181"/>
      <c r="I145" s="184"/>
      <c r="J145" s="195">
        <f>BK145</f>
        <v>0</v>
      </c>
      <c r="K145" s="181"/>
      <c r="L145" s="186"/>
      <c r="M145" s="187"/>
      <c r="N145" s="188"/>
      <c r="O145" s="188"/>
      <c r="P145" s="189">
        <f>SUM(P146:P158)</f>
        <v>0</v>
      </c>
      <c r="Q145" s="188"/>
      <c r="R145" s="189">
        <f>SUM(R146:R158)</f>
        <v>0.61696000000000006</v>
      </c>
      <c r="S145" s="188"/>
      <c r="T145" s="190">
        <f>SUM(T146:T158)</f>
        <v>1306.8352749999999</v>
      </c>
      <c r="AR145" s="191" t="s">
        <v>89</v>
      </c>
      <c r="AT145" s="192" t="s">
        <v>81</v>
      </c>
      <c r="AU145" s="192" t="s">
        <v>91</v>
      </c>
      <c r="AY145" s="191" t="s">
        <v>155</v>
      </c>
      <c r="BK145" s="193">
        <f>SUM(BK146:BK158)</f>
        <v>0</v>
      </c>
    </row>
    <row r="146" spans="2:65" s="1" customFormat="1" ht="16.5" customHeight="1" x14ac:dyDescent="0.2">
      <c r="B146" s="34"/>
      <c r="C146" s="196" t="s">
        <v>89</v>
      </c>
      <c r="D146" s="196" t="s">
        <v>159</v>
      </c>
      <c r="E146" s="197" t="s">
        <v>160</v>
      </c>
      <c r="F146" s="198" t="s">
        <v>161</v>
      </c>
      <c r="G146" s="199" t="s">
        <v>162</v>
      </c>
      <c r="H146" s="200">
        <v>257.2</v>
      </c>
      <c r="I146" s="201"/>
      <c r="J146" s="202">
        <f>ROUND(I146*H146,2)</f>
        <v>0</v>
      </c>
      <c r="K146" s="198" t="s">
        <v>163</v>
      </c>
      <c r="L146" s="38"/>
      <c r="M146" s="203" t="s">
        <v>1</v>
      </c>
      <c r="N146" s="204" t="s">
        <v>47</v>
      </c>
      <c r="O146" s="66"/>
      <c r="P146" s="205">
        <f>O146*H146</f>
        <v>0</v>
      </c>
      <c r="Q146" s="205">
        <v>0</v>
      </c>
      <c r="R146" s="205">
        <f>Q146*H146</f>
        <v>0</v>
      </c>
      <c r="S146" s="205">
        <v>0.26</v>
      </c>
      <c r="T146" s="206">
        <f>S146*H146</f>
        <v>66.872</v>
      </c>
      <c r="AR146" s="207" t="s">
        <v>164</v>
      </c>
      <c r="AT146" s="207" t="s">
        <v>159</v>
      </c>
      <c r="AU146" s="207" t="s">
        <v>165</v>
      </c>
      <c r="AY146" s="17" t="s">
        <v>155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89</v>
      </c>
      <c r="BK146" s="208">
        <f>ROUND(I146*H146,2)</f>
        <v>0</v>
      </c>
      <c r="BL146" s="17" t="s">
        <v>164</v>
      </c>
      <c r="BM146" s="207" t="s">
        <v>166</v>
      </c>
    </row>
    <row r="147" spans="2:65" s="12" customFormat="1" ht="11.25" x14ac:dyDescent="0.2">
      <c r="B147" s="209"/>
      <c r="C147" s="210"/>
      <c r="D147" s="211" t="s">
        <v>167</v>
      </c>
      <c r="E147" s="212" t="s">
        <v>1</v>
      </c>
      <c r="F147" s="213" t="s">
        <v>168</v>
      </c>
      <c r="G147" s="210"/>
      <c r="H147" s="212" t="s">
        <v>1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167</v>
      </c>
      <c r="AU147" s="219" t="s">
        <v>165</v>
      </c>
      <c r="AV147" s="12" t="s">
        <v>89</v>
      </c>
      <c r="AW147" s="12" t="s">
        <v>38</v>
      </c>
      <c r="AX147" s="12" t="s">
        <v>82</v>
      </c>
      <c r="AY147" s="219" t="s">
        <v>155</v>
      </c>
    </row>
    <row r="148" spans="2:65" s="13" customFormat="1" ht="11.25" x14ac:dyDescent="0.2">
      <c r="B148" s="220"/>
      <c r="C148" s="221"/>
      <c r="D148" s="211" t="s">
        <v>167</v>
      </c>
      <c r="E148" s="222" t="s">
        <v>1</v>
      </c>
      <c r="F148" s="223" t="s">
        <v>169</v>
      </c>
      <c r="G148" s="221"/>
      <c r="H148" s="224">
        <v>257.2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167</v>
      </c>
      <c r="AU148" s="230" t="s">
        <v>165</v>
      </c>
      <c r="AV148" s="13" t="s">
        <v>91</v>
      </c>
      <c r="AW148" s="13" t="s">
        <v>38</v>
      </c>
      <c r="AX148" s="13" t="s">
        <v>89</v>
      </c>
      <c r="AY148" s="230" t="s">
        <v>155</v>
      </c>
    </row>
    <row r="149" spans="2:65" s="1" customFormat="1" ht="16.5" customHeight="1" x14ac:dyDescent="0.2">
      <c r="B149" s="34"/>
      <c r="C149" s="196" t="s">
        <v>91</v>
      </c>
      <c r="D149" s="196" t="s">
        <v>159</v>
      </c>
      <c r="E149" s="197" t="s">
        <v>170</v>
      </c>
      <c r="F149" s="198" t="s">
        <v>171</v>
      </c>
      <c r="G149" s="199" t="s">
        <v>162</v>
      </c>
      <c r="H149" s="200">
        <v>128.38300000000001</v>
      </c>
      <c r="I149" s="201"/>
      <c r="J149" s="202">
        <f>ROUND(I149*H149,2)</f>
        <v>0</v>
      </c>
      <c r="K149" s="198" t="s">
        <v>163</v>
      </c>
      <c r="L149" s="38"/>
      <c r="M149" s="203" t="s">
        <v>1</v>
      </c>
      <c r="N149" s="204" t="s">
        <v>47</v>
      </c>
      <c r="O149" s="66"/>
      <c r="P149" s="205">
        <f>O149*H149</f>
        <v>0</v>
      </c>
      <c r="Q149" s="205">
        <v>0</v>
      </c>
      <c r="R149" s="205">
        <f>Q149*H149</f>
        <v>0</v>
      </c>
      <c r="S149" s="205">
        <v>0.42499999999999999</v>
      </c>
      <c r="T149" s="206">
        <f>S149*H149</f>
        <v>54.562775000000002</v>
      </c>
      <c r="AR149" s="207" t="s">
        <v>164</v>
      </c>
      <c r="AT149" s="207" t="s">
        <v>159</v>
      </c>
      <c r="AU149" s="207" t="s">
        <v>165</v>
      </c>
      <c r="AY149" s="17" t="s">
        <v>155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89</v>
      </c>
      <c r="BK149" s="208">
        <f>ROUND(I149*H149,2)</f>
        <v>0</v>
      </c>
      <c r="BL149" s="17" t="s">
        <v>164</v>
      </c>
      <c r="BM149" s="207" t="s">
        <v>172</v>
      </c>
    </row>
    <row r="150" spans="2:65" s="12" customFormat="1" ht="11.25" x14ac:dyDescent="0.2">
      <c r="B150" s="209"/>
      <c r="C150" s="210"/>
      <c r="D150" s="211" t="s">
        <v>167</v>
      </c>
      <c r="E150" s="212" t="s">
        <v>1</v>
      </c>
      <c r="F150" s="213" t="s">
        <v>173</v>
      </c>
      <c r="G150" s="210"/>
      <c r="H150" s="212" t="s">
        <v>1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167</v>
      </c>
      <c r="AU150" s="219" t="s">
        <v>165</v>
      </c>
      <c r="AV150" s="12" t="s">
        <v>89</v>
      </c>
      <c r="AW150" s="12" t="s">
        <v>38</v>
      </c>
      <c r="AX150" s="12" t="s">
        <v>82</v>
      </c>
      <c r="AY150" s="219" t="s">
        <v>155</v>
      </c>
    </row>
    <row r="151" spans="2:65" s="13" customFormat="1" ht="11.25" x14ac:dyDescent="0.2">
      <c r="B151" s="220"/>
      <c r="C151" s="221"/>
      <c r="D151" s="211" t="s">
        <v>167</v>
      </c>
      <c r="E151" s="222" t="s">
        <v>1</v>
      </c>
      <c r="F151" s="223" t="s">
        <v>174</v>
      </c>
      <c r="G151" s="221"/>
      <c r="H151" s="224">
        <v>128.38300000000001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167</v>
      </c>
      <c r="AU151" s="230" t="s">
        <v>165</v>
      </c>
      <c r="AV151" s="13" t="s">
        <v>91</v>
      </c>
      <c r="AW151" s="13" t="s">
        <v>38</v>
      </c>
      <c r="AX151" s="13" t="s">
        <v>89</v>
      </c>
      <c r="AY151" s="230" t="s">
        <v>155</v>
      </c>
    </row>
    <row r="152" spans="2:65" s="1" customFormat="1" ht="16.5" customHeight="1" x14ac:dyDescent="0.2">
      <c r="B152" s="34"/>
      <c r="C152" s="196" t="s">
        <v>165</v>
      </c>
      <c r="D152" s="196" t="s">
        <v>159</v>
      </c>
      <c r="E152" s="197" t="s">
        <v>175</v>
      </c>
      <c r="F152" s="198" t="s">
        <v>176</v>
      </c>
      <c r="G152" s="199" t="s">
        <v>162</v>
      </c>
      <c r="H152" s="200">
        <v>257.2</v>
      </c>
      <c r="I152" s="201"/>
      <c r="J152" s="202">
        <f>ROUND(I152*H152,2)</f>
        <v>0</v>
      </c>
      <c r="K152" s="198" t="s">
        <v>163</v>
      </c>
      <c r="L152" s="38"/>
      <c r="M152" s="203" t="s">
        <v>1</v>
      </c>
      <c r="N152" s="204" t="s">
        <v>47</v>
      </c>
      <c r="O152" s="66"/>
      <c r="P152" s="205">
        <f>O152*H152</f>
        <v>0</v>
      </c>
      <c r="Q152" s="205">
        <v>0</v>
      </c>
      <c r="R152" s="205">
        <f>Q152*H152</f>
        <v>0</v>
      </c>
      <c r="S152" s="205">
        <v>0.28999999999999998</v>
      </c>
      <c r="T152" s="206">
        <f>S152*H152</f>
        <v>74.587999999999994</v>
      </c>
      <c r="AR152" s="207" t="s">
        <v>164</v>
      </c>
      <c r="AT152" s="207" t="s">
        <v>159</v>
      </c>
      <c r="AU152" s="207" t="s">
        <v>165</v>
      </c>
      <c r="AY152" s="17" t="s">
        <v>155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89</v>
      </c>
      <c r="BK152" s="208">
        <f>ROUND(I152*H152,2)</f>
        <v>0</v>
      </c>
      <c r="BL152" s="17" t="s">
        <v>164</v>
      </c>
      <c r="BM152" s="207" t="s">
        <v>177</v>
      </c>
    </row>
    <row r="153" spans="2:65" s="13" customFormat="1" ht="11.25" x14ac:dyDescent="0.2">
      <c r="B153" s="220"/>
      <c r="C153" s="221"/>
      <c r="D153" s="211" t="s">
        <v>167</v>
      </c>
      <c r="E153" s="222" t="s">
        <v>1</v>
      </c>
      <c r="F153" s="223" t="s">
        <v>169</v>
      </c>
      <c r="G153" s="221"/>
      <c r="H153" s="224">
        <v>257.2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167</v>
      </c>
      <c r="AU153" s="230" t="s">
        <v>165</v>
      </c>
      <c r="AV153" s="13" t="s">
        <v>91</v>
      </c>
      <c r="AW153" s="13" t="s">
        <v>38</v>
      </c>
      <c r="AX153" s="13" t="s">
        <v>89</v>
      </c>
      <c r="AY153" s="230" t="s">
        <v>155</v>
      </c>
    </row>
    <row r="154" spans="2:65" s="1" customFormat="1" ht="16.5" customHeight="1" x14ac:dyDescent="0.2">
      <c r="B154" s="34"/>
      <c r="C154" s="196" t="s">
        <v>164</v>
      </c>
      <c r="D154" s="196" t="s">
        <v>159</v>
      </c>
      <c r="E154" s="197" t="s">
        <v>178</v>
      </c>
      <c r="F154" s="198" t="s">
        <v>179</v>
      </c>
      <c r="G154" s="199" t="s">
        <v>162</v>
      </c>
      <c r="H154" s="200">
        <v>3856</v>
      </c>
      <c r="I154" s="201"/>
      <c r="J154" s="202">
        <f>ROUND(I154*H154,2)</f>
        <v>0</v>
      </c>
      <c r="K154" s="198" t="s">
        <v>163</v>
      </c>
      <c r="L154" s="38"/>
      <c r="M154" s="203" t="s">
        <v>1</v>
      </c>
      <c r="N154" s="204" t="s">
        <v>47</v>
      </c>
      <c r="O154" s="66"/>
      <c r="P154" s="205">
        <f>O154*H154</f>
        <v>0</v>
      </c>
      <c r="Q154" s="205">
        <v>1.6000000000000001E-4</v>
      </c>
      <c r="R154" s="205">
        <f>Q154*H154</f>
        <v>0.61696000000000006</v>
      </c>
      <c r="S154" s="205">
        <v>0.25600000000000001</v>
      </c>
      <c r="T154" s="206">
        <f>S154*H154</f>
        <v>987.13599999999997</v>
      </c>
      <c r="AR154" s="207" t="s">
        <v>164</v>
      </c>
      <c r="AT154" s="207" t="s">
        <v>159</v>
      </c>
      <c r="AU154" s="207" t="s">
        <v>165</v>
      </c>
      <c r="AY154" s="17" t="s">
        <v>155</v>
      </c>
      <c r="BE154" s="208">
        <f>IF(N154="základní",J154,0)</f>
        <v>0</v>
      </c>
      <c r="BF154" s="208">
        <f>IF(N154="snížená",J154,0)</f>
        <v>0</v>
      </c>
      <c r="BG154" s="208">
        <f>IF(N154="zákl. přenesená",J154,0)</f>
        <v>0</v>
      </c>
      <c r="BH154" s="208">
        <f>IF(N154="sníž. přenesená",J154,0)</f>
        <v>0</v>
      </c>
      <c r="BI154" s="208">
        <f>IF(N154="nulová",J154,0)</f>
        <v>0</v>
      </c>
      <c r="BJ154" s="17" t="s">
        <v>89</v>
      </c>
      <c r="BK154" s="208">
        <f>ROUND(I154*H154,2)</f>
        <v>0</v>
      </c>
      <c r="BL154" s="17" t="s">
        <v>164</v>
      </c>
      <c r="BM154" s="207" t="s">
        <v>180</v>
      </c>
    </row>
    <row r="155" spans="2:65" s="13" customFormat="1" ht="11.25" x14ac:dyDescent="0.2">
      <c r="B155" s="220"/>
      <c r="C155" s="221"/>
      <c r="D155" s="211" t="s">
        <v>167</v>
      </c>
      <c r="E155" s="222" t="s">
        <v>1</v>
      </c>
      <c r="F155" s="223" t="s">
        <v>181</v>
      </c>
      <c r="G155" s="221"/>
      <c r="H155" s="224">
        <v>3856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167</v>
      </c>
      <c r="AU155" s="230" t="s">
        <v>165</v>
      </c>
      <c r="AV155" s="13" t="s">
        <v>91</v>
      </c>
      <c r="AW155" s="13" t="s">
        <v>38</v>
      </c>
      <c r="AX155" s="13" t="s">
        <v>89</v>
      </c>
      <c r="AY155" s="230" t="s">
        <v>155</v>
      </c>
    </row>
    <row r="156" spans="2:65" s="1" customFormat="1" ht="16.5" customHeight="1" x14ac:dyDescent="0.2">
      <c r="B156" s="34"/>
      <c r="C156" s="196" t="s">
        <v>182</v>
      </c>
      <c r="D156" s="196" t="s">
        <v>159</v>
      </c>
      <c r="E156" s="197" t="s">
        <v>183</v>
      </c>
      <c r="F156" s="198" t="s">
        <v>184</v>
      </c>
      <c r="G156" s="199" t="s">
        <v>185</v>
      </c>
      <c r="H156" s="200">
        <v>603.29999999999995</v>
      </c>
      <c r="I156" s="201"/>
      <c r="J156" s="202">
        <f>ROUND(I156*H156,2)</f>
        <v>0</v>
      </c>
      <c r="K156" s="198" t="s">
        <v>163</v>
      </c>
      <c r="L156" s="38"/>
      <c r="M156" s="203" t="s">
        <v>1</v>
      </c>
      <c r="N156" s="204" t="s">
        <v>47</v>
      </c>
      <c r="O156" s="66"/>
      <c r="P156" s="205">
        <f>O156*H156</f>
        <v>0</v>
      </c>
      <c r="Q156" s="205">
        <v>0</v>
      </c>
      <c r="R156" s="205">
        <f>Q156*H156</f>
        <v>0</v>
      </c>
      <c r="S156" s="205">
        <v>0.20499999999999999</v>
      </c>
      <c r="T156" s="206">
        <f>S156*H156</f>
        <v>123.67649999999999</v>
      </c>
      <c r="AR156" s="207" t="s">
        <v>164</v>
      </c>
      <c r="AT156" s="207" t="s">
        <v>159</v>
      </c>
      <c r="AU156" s="207" t="s">
        <v>165</v>
      </c>
      <c r="AY156" s="17" t="s">
        <v>155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89</v>
      </c>
      <c r="BK156" s="208">
        <f>ROUND(I156*H156,2)</f>
        <v>0</v>
      </c>
      <c r="BL156" s="17" t="s">
        <v>164</v>
      </c>
      <c r="BM156" s="207" t="s">
        <v>186</v>
      </c>
    </row>
    <row r="157" spans="2:65" s="12" customFormat="1" ht="11.25" x14ac:dyDescent="0.2">
      <c r="B157" s="209"/>
      <c r="C157" s="210"/>
      <c r="D157" s="211" t="s">
        <v>167</v>
      </c>
      <c r="E157" s="212" t="s">
        <v>1</v>
      </c>
      <c r="F157" s="213" t="s">
        <v>187</v>
      </c>
      <c r="G157" s="210"/>
      <c r="H157" s="212" t="s">
        <v>1</v>
      </c>
      <c r="I157" s="214"/>
      <c r="J157" s="210"/>
      <c r="K157" s="210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167</v>
      </c>
      <c r="AU157" s="219" t="s">
        <v>165</v>
      </c>
      <c r="AV157" s="12" t="s">
        <v>89</v>
      </c>
      <c r="AW157" s="12" t="s">
        <v>38</v>
      </c>
      <c r="AX157" s="12" t="s">
        <v>82</v>
      </c>
      <c r="AY157" s="219" t="s">
        <v>155</v>
      </c>
    </row>
    <row r="158" spans="2:65" s="13" customFormat="1" ht="11.25" x14ac:dyDescent="0.2">
      <c r="B158" s="220"/>
      <c r="C158" s="221"/>
      <c r="D158" s="211" t="s">
        <v>167</v>
      </c>
      <c r="E158" s="222" t="s">
        <v>1</v>
      </c>
      <c r="F158" s="223" t="s">
        <v>188</v>
      </c>
      <c r="G158" s="221"/>
      <c r="H158" s="224">
        <v>603.29999999999995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167</v>
      </c>
      <c r="AU158" s="230" t="s">
        <v>165</v>
      </c>
      <c r="AV158" s="13" t="s">
        <v>91</v>
      </c>
      <c r="AW158" s="13" t="s">
        <v>38</v>
      </c>
      <c r="AX158" s="13" t="s">
        <v>89</v>
      </c>
      <c r="AY158" s="230" t="s">
        <v>155</v>
      </c>
    </row>
    <row r="159" spans="2:65" s="11" customFormat="1" ht="20.85" customHeight="1" x14ac:dyDescent="0.2">
      <c r="B159" s="180"/>
      <c r="C159" s="181"/>
      <c r="D159" s="182" t="s">
        <v>81</v>
      </c>
      <c r="E159" s="194" t="s">
        <v>189</v>
      </c>
      <c r="F159" s="194" t="s">
        <v>190</v>
      </c>
      <c r="G159" s="181"/>
      <c r="H159" s="181"/>
      <c r="I159" s="184"/>
      <c r="J159" s="195">
        <f>BK159</f>
        <v>0</v>
      </c>
      <c r="K159" s="181"/>
      <c r="L159" s="186"/>
      <c r="M159" s="187"/>
      <c r="N159" s="188"/>
      <c r="O159" s="188"/>
      <c r="P159" s="189">
        <f>SUM(P160:P168)</f>
        <v>0</v>
      </c>
      <c r="Q159" s="188"/>
      <c r="R159" s="189">
        <f>SUM(R160:R168)</f>
        <v>43.810200000000002</v>
      </c>
      <c r="S159" s="188"/>
      <c r="T159" s="190">
        <f>SUM(T160:T168)</f>
        <v>0</v>
      </c>
      <c r="AR159" s="191" t="s">
        <v>89</v>
      </c>
      <c r="AT159" s="192" t="s">
        <v>81</v>
      </c>
      <c r="AU159" s="192" t="s">
        <v>91</v>
      </c>
      <c r="AY159" s="191" t="s">
        <v>155</v>
      </c>
      <c r="BK159" s="193">
        <f>SUM(BK160:BK168)</f>
        <v>0</v>
      </c>
    </row>
    <row r="160" spans="2:65" s="1" customFormat="1" ht="16.5" customHeight="1" x14ac:dyDescent="0.2">
      <c r="B160" s="34"/>
      <c r="C160" s="196" t="s">
        <v>191</v>
      </c>
      <c r="D160" s="196" t="s">
        <v>159</v>
      </c>
      <c r="E160" s="197" t="s">
        <v>192</v>
      </c>
      <c r="F160" s="198" t="s">
        <v>193</v>
      </c>
      <c r="G160" s="199" t="s">
        <v>194</v>
      </c>
      <c r="H160" s="200">
        <v>115.9</v>
      </c>
      <c r="I160" s="201"/>
      <c r="J160" s="202">
        <f>ROUND(I160*H160,2)</f>
        <v>0</v>
      </c>
      <c r="K160" s="198" t="s">
        <v>163</v>
      </c>
      <c r="L160" s="38"/>
      <c r="M160" s="203" t="s">
        <v>1</v>
      </c>
      <c r="N160" s="204" t="s">
        <v>47</v>
      </c>
      <c r="O160" s="66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AR160" s="207" t="s">
        <v>164</v>
      </c>
      <c r="AT160" s="207" t="s">
        <v>159</v>
      </c>
      <c r="AU160" s="207" t="s">
        <v>165</v>
      </c>
      <c r="AY160" s="17" t="s">
        <v>155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89</v>
      </c>
      <c r="BK160" s="208">
        <f>ROUND(I160*H160,2)</f>
        <v>0</v>
      </c>
      <c r="BL160" s="17" t="s">
        <v>164</v>
      </c>
      <c r="BM160" s="207" t="s">
        <v>195</v>
      </c>
    </row>
    <row r="161" spans="2:65" s="13" customFormat="1" ht="11.25" x14ac:dyDescent="0.2">
      <c r="B161" s="220"/>
      <c r="C161" s="221"/>
      <c r="D161" s="211" t="s">
        <v>167</v>
      </c>
      <c r="E161" s="222" t="s">
        <v>1</v>
      </c>
      <c r="F161" s="223" t="s">
        <v>196</v>
      </c>
      <c r="G161" s="221"/>
      <c r="H161" s="224">
        <v>115.9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167</v>
      </c>
      <c r="AU161" s="230" t="s">
        <v>165</v>
      </c>
      <c r="AV161" s="13" t="s">
        <v>91</v>
      </c>
      <c r="AW161" s="13" t="s">
        <v>38</v>
      </c>
      <c r="AX161" s="13" t="s">
        <v>89</v>
      </c>
      <c r="AY161" s="230" t="s">
        <v>155</v>
      </c>
    </row>
    <row r="162" spans="2:65" s="1" customFormat="1" ht="16.5" customHeight="1" x14ac:dyDescent="0.2">
      <c r="B162" s="34"/>
      <c r="C162" s="196" t="s">
        <v>197</v>
      </c>
      <c r="D162" s="196" t="s">
        <v>159</v>
      </c>
      <c r="E162" s="197" t="s">
        <v>198</v>
      </c>
      <c r="F162" s="198" t="s">
        <v>199</v>
      </c>
      <c r="G162" s="199" t="s">
        <v>194</v>
      </c>
      <c r="H162" s="200">
        <v>48.1</v>
      </c>
      <c r="I162" s="201"/>
      <c r="J162" s="202">
        <f>ROUND(I162*H162,2)</f>
        <v>0</v>
      </c>
      <c r="K162" s="198" t="s">
        <v>163</v>
      </c>
      <c r="L162" s="38"/>
      <c r="M162" s="203" t="s">
        <v>1</v>
      </c>
      <c r="N162" s="204" t="s">
        <v>47</v>
      </c>
      <c r="O162" s="66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AR162" s="207" t="s">
        <v>164</v>
      </c>
      <c r="AT162" s="207" t="s">
        <v>159</v>
      </c>
      <c r="AU162" s="207" t="s">
        <v>165</v>
      </c>
      <c r="AY162" s="17" t="s">
        <v>155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7" t="s">
        <v>89</v>
      </c>
      <c r="BK162" s="208">
        <f>ROUND(I162*H162,2)</f>
        <v>0</v>
      </c>
      <c r="BL162" s="17" t="s">
        <v>164</v>
      </c>
      <c r="BM162" s="207" t="s">
        <v>200</v>
      </c>
    </row>
    <row r="163" spans="2:65" s="13" customFormat="1" ht="11.25" x14ac:dyDescent="0.2">
      <c r="B163" s="220"/>
      <c r="C163" s="221"/>
      <c r="D163" s="211" t="s">
        <v>167</v>
      </c>
      <c r="E163" s="222" t="s">
        <v>1</v>
      </c>
      <c r="F163" s="223" t="s">
        <v>201</v>
      </c>
      <c r="G163" s="221"/>
      <c r="H163" s="224">
        <v>48.1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167</v>
      </c>
      <c r="AU163" s="230" t="s">
        <v>165</v>
      </c>
      <c r="AV163" s="13" t="s">
        <v>91</v>
      </c>
      <c r="AW163" s="13" t="s">
        <v>38</v>
      </c>
      <c r="AX163" s="13" t="s">
        <v>89</v>
      </c>
      <c r="AY163" s="230" t="s">
        <v>155</v>
      </c>
    </row>
    <row r="164" spans="2:65" s="1" customFormat="1" ht="16.5" customHeight="1" x14ac:dyDescent="0.2">
      <c r="B164" s="34"/>
      <c r="C164" s="196" t="s">
        <v>202</v>
      </c>
      <c r="D164" s="196" t="s">
        <v>159</v>
      </c>
      <c r="E164" s="197" t="s">
        <v>203</v>
      </c>
      <c r="F164" s="198" t="s">
        <v>204</v>
      </c>
      <c r="G164" s="199" t="s">
        <v>194</v>
      </c>
      <c r="H164" s="200">
        <v>24.05</v>
      </c>
      <c r="I164" s="201"/>
      <c r="J164" s="202">
        <f>ROUND(I164*H164,2)</f>
        <v>0</v>
      </c>
      <c r="K164" s="198" t="s">
        <v>163</v>
      </c>
      <c r="L164" s="38"/>
      <c r="M164" s="203" t="s">
        <v>1</v>
      </c>
      <c r="N164" s="204" t="s">
        <v>47</v>
      </c>
      <c r="O164" s="66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AR164" s="207" t="s">
        <v>164</v>
      </c>
      <c r="AT164" s="207" t="s">
        <v>159</v>
      </c>
      <c r="AU164" s="207" t="s">
        <v>165</v>
      </c>
      <c r="AY164" s="17" t="s">
        <v>155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89</v>
      </c>
      <c r="BK164" s="208">
        <f>ROUND(I164*H164,2)</f>
        <v>0</v>
      </c>
      <c r="BL164" s="17" t="s">
        <v>164</v>
      </c>
      <c r="BM164" s="207" t="s">
        <v>205</v>
      </c>
    </row>
    <row r="165" spans="2:65" s="13" customFormat="1" ht="11.25" x14ac:dyDescent="0.2">
      <c r="B165" s="220"/>
      <c r="C165" s="221"/>
      <c r="D165" s="211" t="s">
        <v>167</v>
      </c>
      <c r="E165" s="222" t="s">
        <v>1</v>
      </c>
      <c r="F165" s="223" t="s">
        <v>206</v>
      </c>
      <c r="G165" s="221"/>
      <c r="H165" s="224">
        <v>24.05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167</v>
      </c>
      <c r="AU165" s="230" t="s">
        <v>165</v>
      </c>
      <c r="AV165" s="13" t="s">
        <v>91</v>
      </c>
      <c r="AW165" s="13" t="s">
        <v>38</v>
      </c>
      <c r="AX165" s="13" t="s">
        <v>89</v>
      </c>
      <c r="AY165" s="230" t="s">
        <v>155</v>
      </c>
    </row>
    <row r="166" spans="2:65" s="1" customFormat="1" ht="16.5" customHeight="1" x14ac:dyDescent="0.2">
      <c r="B166" s="34"/>
      <c r="C166" s="231" t="s">
        <v>207</v>
      </c>
      <c r="D166" s="231" t="s">
        <v>208</v>
      </c>
      <c r="E166" s="232" t="s">
        <v>209</v>
      </c>
      <c r="F166" s="233" t="s">
        <v>210</v>
      </c>
      <c r="G166" s="234" t="s">
        <v>194</v>
      </c>
      <c r="H166" s="235">
        <v>208.62</v>
      </c>
      <c r="I166" s="236"/>
      <c r="J166" s="237">
        <f>ROUND(I166*H166,2)</f>
        <v>0</v>
      </c>
      <c r="K166" s="233" t="s">
        <v>163</v>
      </c>
      <c r="L166" s="238"/>
      <c r="M166" s="239" t="s">
        <v>1</v>
      </c>
      <c r="N166" s="240" t="s">
        <v>47</v>
      </c>
      <c r="O166" s="66"/>
      <c r="P166" s="205">
        <f>O166*H166</f>
        <v>0</v>
      </c>
      <c r="Q166" s="205">
        <v>0.21</v>
      </c>
      <c r="R166" s="205">
        <f>Q166*H166</f>
        <v>43.810200000000002</v>
      </c>
      <c r="S166" s="205">
        <v>0</v>
      </c>
      <c r="T166" s="206">
        <f>S166*H166</f>
        <v>0</v>
      </c>
      <c r="AR166" s="207" t="s">
        <v>202</v>
      </c>
      <c r="AT166" s="207" t="s">
        <v>208</v>
      </c>
      <c r="AU166" s="207" t="s">
        <v>165</v>
      </c>
      <c r="AY166" s="17" t="s">
        <v>155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89</v>
      </c>
      <c r="BK166" s="208">
        <f>ROUND(I166*H166,2)</f>
        <v>0</v>
      </c>
      <c r="BL166" s="17" t="s">
        <v>164</v>
      </c>
      <c r="BM166" s="207" t="s">
        <v>211</v>
      </c>
    </row>
    <row r="167" spans="2:65" s="12" customFormat="1" ht="11.25" x14ac:dyDescent="0.2">
      <c r="B167" s="209"/>
      <c r="C167" s="210"/>
      <c r="D167" s="211" t="s">
        <v>167</v>
      </c>
      <c r="E167" s="212" t="s">
        <v>1</v>
      </c>
      <c r="F167" s="213" t="s">
        <v>212</v>
      </c>
      <c r="G167" s="210"/>
      <c r="H167" s="212" t="s">
        <v>1</v>
      </c>
      <c r="I167" s="214"/>
      <c r="J167" s="210"/>
      <c r="K167" s="210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167</v>
      </c>
      <c r="AU167" s="219" t="s">
        <v>165</v>
      </c>
      <c r="AV167" s="12" t="s">
        <v>89</v>
      </c>
      <c r="AW167" s="12" t="s">
        <v>38</v>
      </c>
      <c r="AX167" s="12" t="s">
        <v>82</v>
      </c>
      <c r="AY167" s="219" t="s">
        <v>155</v>
      </c>
    </row>
    <row r="168" spans="2:65" s="13" customFormat="1" ht="11.25" x14ac:dyDescent="0.2">
      <c r="B168" s="220"/>
      <c r="C168" s="221"/>
      <c r="D168" s="211" t="s">
        <v>167</v>
      </c>
      <c r="E168" s="222" t="s">
        <v>1</v>
      </c>
      <c r="F168" s="223" t="s">
        <v>213</v>
      </c>
      <c r="G168" s="221"/>
      <c r="H168" s="224">
        <v>208.62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167</v>
      </c>
      <c r="AU168" s="230" t="s">
        <v>165</v>
      </c>
      <c r="AV168" s="13" t="s">
        <v>91</v>
      </c>
      <c r="AW168" s="13" t="s">
        <v>38</v>
      </c>
      <c r="AX168" s="13" t="s">
        <v>89</v>
      </c>
      <c r="AY168" s="230" t="s">
        <v>155</v>
      </c>
    </row>
    <row r="169" spans="2:65" s="11" customFormat="1" ht="20.85" customHeight="1" x14ac:dyDescent="0.2">
      <c r="B169" s="180"/>
      <c r="C169" s="181"/>
      <c r="D169" s="182" t="s">
        <v>81</v>
      </c>
      <c r="E169" s="194" t="s">
        <v>214</v>
      </c>
      <c r="F169" s="194" t="s">
        <v>215</v>
      </c>
      <c r="G169" s="181"/>
      <c r="H169" s="181"/>
      <c r="I169" s="184"/>
      <c r="J169" s="195">
        <f>BK169</f>
        <v>0</v>
      </c>
      <c r="K169" s="181"/>
      <c r="L169" s="186"/>
      <c r="M169" s="187"/>
      <c r="N169" s="188"/>
      <c r="O169" s="188"/>
      <c r="P169" s="189">
        <f>SUM(P170:P181)</f>
        <v>0</v>
      </c>
      <c r="Q169" s="188"/>
      <c r="R169" s="189">
        <f>SUM(R170:R181)</f>
        <v>0</v>
      </c>
      <c r="S169" s="188"/>
      <c r="T169" s="190">
        <f>SUM(T170:T181)</f>
        <v>0</v>
      </c>
      <c r="AR169" s="191" t="s">
        <v>89</v>
      </c>
      <c r="AT169" s="192" t="s">
        <v>81</v>
      </c>
      <c r="AU169" s="192" t="s">
        <v>91</v>
      </c>
      <c r="AY169" s="191" t="s">
        <v>155</v>
      </c>
      <c r="BK169" s="193">
        <f>SUM(BK170:BK181)</f>
        <v>0</v>
      </c>
    </row>
    <row r="170" spans="2:65" s="1" customFormat="1" ht="16.5" customHeight="1" x14ac:dyDescent="0.2">
      <c r="B170" s="34"/>
      <c r="C170" s="196" t="s">
        <v>216</v>
      </c>
      <c r="D170" s="196" t="s">
        <v>159</v>
      </c>
      <c r="E170" s="197" t="s">
        <v>217</v>
      </c>
      <c r="F170" s="198" t="s">
        <v>218</v>
      </c>
      <c r="G170" s="199" t="s">
        <v>194</v>
      </c>
      <c r="H170" s="200">
        <v>64</v>
      </c>
      <c r="I170" s="201"/>
      <c r="J170" s="202">
        <f>ROUND(I170*H170,2)</f>
        <v>0</v>
      </c>
      <c r="K170" s="198" t="s">
        <v>163</v>
      </c>
      <c r="L170" s="38"/>
      <c r="M170" s="203" t="s">
        <v>1</v>
      </c>
      <c r="N170" s="204" t="s">
        <v>47</v>
      </c>
      <c r="O170" s="66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AR170" s="207" t="s">
        <v>164</v>
      </c>
      <c r="AT170" s="207" t="s">
        <v>159</v>
      </c>
      <c r="AU170" s="207" t="s">
        <v>165</v>
      </c>
      <c r="AY170" s="17" t="s">
        <v>155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7" t="s">
        <v>89</v>
      </c>
      <c r="BK170" s="208">
        <f>ROUND(I170*H170,2)</f>
        <v>0</v>
      </c>
      <c r="BL170" s="17" t="s">
        <v>164</v>
      </c>
      <c r="BM170" s="207" t="s">
        <v>219</v>
      </c>
    </row>
    <row r="171" spans="2:65" s="13" customFormat="1" ht="11.25" x14ac:dyDescent="0.2">
      <c r="B171" s="220"/>
      <c r="C171" s="221"/>
      <c r="D171" s="211" t="s">
        <v>167</v>
      </c>
      <c r="E171" s="222" t="s">
        <v>1</v>
      </c>
      <c r="F171" s="223" t="s">
        <v>220</v>
      </c>
      <c r="G171" s="221"/>
      <c r="H171" s="224">
        <v>64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167</v>
      </c>
      <c r="AU171" s="230" t="s">
        <v>165</v>
      </c>
      <c r="AV171" s="13" t="s">
        <v>91</v>
      </c>
      <c r="AW171" s="13" t="s">
        <v>38</v>
      </c>
      <c r="AX171" s="13" t="s">
        <v>89</v>
      </c>
      <c r="AY171" s="230" t="s">
        <v>155</v>
      </c>
    </row>
    <row r="172" spans="2:65" s="1" customFormat="1" ht="16.5" customHeight="1" x14ac:dyDescent="0.2">
      <c r="B172" s="34"/>
      <c r="C172" s="196" t="s">
        <v>157</v>
      </c>
      <c r="D172" s="196" t="s">
        <v>159</v>
      </c>
      <c r="E172" s="197" t="s">
        <v>221</v>
      </c>
      <c r="F172" s="198" t="s">
        <v>222</v>
      </c>
      <c r="G172" s="199" t="s">
        <v>194</v>
      </c>
      <c r="H172" s="200">
        <v>32</v>
      </c>
      <c r="I172" s="201"/>
      <c r="J172" s="202">
        <f>ROUND(I172*H172,2)</f>
        <v>0</v>
      </c>
      <c r="K172" s="198" t="s">
        <v>163</v>
      </c>
      <c r="L172" s="38"/>
      <c r="M172" s="203" t="s">
        <v>1</v>
      </c>
      <c r="N172" s="204" t="s">
        <v>47</v>
      </c>
      <c r="O172" s="66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AR172" s="207" t="s">
        <v>164</v>
      </c>
      <c r="AT172" s="207" t="s">
        <v>159</v>
      </c>
      <c r="AU172" s="207" t="s">
        <v>165</v>
      </c>
      <c r="AY172" s="17" t="s">
        <v>155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89</v>
      </c>
      <c r="BK172" s="208">
        <f>ROUND(I172*H172,2)</f>
        <v>0</v>
      </c>
      <c r="BL172" s="17" t="s">
        <v>164</v>
      </c>
      <c r="BM172" s="207" t="s">
        <v>223</v>
      </c>
    </row>
    <row r="173" spans="2:65" s="13" customFormat="1" ht="11.25" x14ac:dyDescent="0.2">
      <c r="B173" s="220"/>
      <c r="C173" s="221"/>
      <c r="D173" s="211" t="s">
        <v>167</v>
      </c>
      <c r="E173" s="222" t="s">
        <v>1</v>
      </c>
      <c r="F173" s="223" t="s">
        <v>224</v>
      </c>
      <c r="G173" s="221"/>
      <c r="H173" s="224">
        <v>32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167</v>
      </c>
      <c r="AU173" s="230" t="s">
        <v>165</v>
      </c>
      <c r="AV173" s="13" t="s">
        <v>91</v>
      </c>
      <c r="AW173" s="13" t="s">
        <v>38</v>
      </c>
      <c r="AX173" s="13" t="s">
        <v>89</v>
      </c>
      <c r="AY173" s="230" t="s">
        <v>155</v>
      </c>
    </row>
    <row r="174" spans="2:65" s="1" customFormat="1" ht="16.5" customHeight="1" x14ac:dyDescent="0.2">
      <c r="B174" s="34"/>
      <c r="C174" s="196" t="s">
        <v>189</v>
      </c>
      <c r="D174" s="196" t="s">
        <v>159</v>
      </c>
      <c r="E174" s="197" t="s">
        <v>225</v>
      </c>
      <c r="F174" s="198" t="s">
        <v>226</v>
      </c>
      <c r="G174" s="199" t="s">
        <v>194</v>
      </c>
      <c r="H174" s="200">
        <v>239.923</v>
      </c>
      <c r="I174" s="201"/>
      <c r="J174" s="202">
        <f>ROUND(I174*H174,2)</f>
        <v>0</v>
      </c>
      <c r="K174" s="198" t="s">
        <v>163</v>
      </c>
      <c r="L174" s="38"/>
      <c r="M174" s="203" t="s">
        <v>1</v>
      </c>
      <c r="N174" s="204" t="s">
        <v>47</v>
      </c>
      <c r="O174" s="66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AR174" s="207" t="s">
        <v>164</v>
      </c>
      <c r="AT174" s="207" t="s">
        <v>159</v>
      </c>
      <c r="AU174" s="207" t="s">
        <v>165</v>
      </c>
      <c r="AY174" s="17" t="s">
        <v>155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89</v>
      </c>
      <c r="BK174" s="208">
        <f>ROUND(I174*H174,2)</f>
        <v>0</v>
      </c>
      <c r="BL174" s="17" t="s">
        <v>164</v>
      </c>
      <c r="BM174" s="207" t="s">
        <v>227</v>
      </c>
    </row>
    <row r="175" spans="2:65" s="13" customFormat="1" ht="11.25" x14ac:dyDescent="0.2">
      <c r="B175" s="220"/>
      <c r="C175" s="221"/>
      <c r="D175" s="211" t="s">
        <v>167</v>
      </c>
      <c r="E175" s="222" t="s">
        <v>1</v>
      </c>
      <c r="F175" s="223" t="s">
        <v>228</v>
      </c>
      <c r="G175" s="221"/>
      <c r="H175" s="224">
        <v>239.923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167</v>
      </c>
      <c r="AU175" s="230" t="s">
        <v>165</v>
      </c>
      <c r="AV175" s="13" t="s">
        <v>91</v>
      </c>
      <c r="AW175" s="13" t="s">
        <v>38</v>
      </c>
      <c r="AX175" s="13" t="s">
        <v>89</v>
      </c>
      <c r="AY175" s="230" t="s">
        <v>155</v>
      </c>
    </row>
    <row r="176" spans="2:65" s="1" customFormat="1" ht="16.5" customHeight="1" x14ac:dyDescent="0.2">
      <c r="B176" s="34"/>
      <c r="C176" s="196" t="s">
        <v>214</v>
      </c>
      <c r="D176" s="196" t="s">
        <v>159</v>
      </c>
      <c r="E176" s="197" t="s">
        <v>229</v>
      </c>
      <c r="F176" s="198" t="s">
        <v>230</v>
      </c>
      <c r="G176" s="199" t="s">
        <v>194</v>
      </c>
      <c r="H176" s="200">
        <v>119.962</v>
      </c>
      <c r="I176" s="201"/>
      <c r="J176" s="202">
        <f>ROUND(I176*H176,2)</f>
        <v>0</v>
      </c>
      <c r="K176" s="198" t="s">
        <v>163</v>
      </c>
      <c r="L176" s="38"/>
      <c r="M176" s="203" t="s">
        <v>1</v>
      </c>
      <c r="N176" s="204" t="s">
        <v>47</v>
      </c>
      <c r="O176" s="66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AR176" s="207" t="s">
        <v>164</v>
      </c>
      <c r="AT176" s="207" t="s">
        <v>159</v>
      </c>
      <c r="AU176" s="207" t="s">
        <v>165</v>
      </c>
      <c r="AY176" s="17" t="s">
        <v>155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89</v>
      </c>
      <c r="BK176" s="208">
        <f>ROUND(I176*H176,2)</f>
        <v>0</v>
      </c>
      <c r="BL176" s="17" t="s">
        <v>164</v>
      </c>
      <c r="BM176" s="207" t="s">
        <v>231</v>
      </c>
    </row>
    <row r="177" spans="2:65" s="13" customFormat="1" ht="11.25" x14ac:dyDescent="0.2">
      <c r="B177" s="220"/>
      <c r="C177" s="221"/>
      <c r="D177" s="211" t="s">
        <v>167</v>
      </c>
      <c r="E177" s="222" t="s">
        <v>1</v>
      </c>
      <c r="F177" s="223" t="s">
        <v>232</v>
      </c>
      <c r="G177" s="221"/>
      <c r="H177" s="224">
        <v>119.962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167</v>
      </c>
      <c r="AU177" s="230" t="s">
        <v>165</v>
      </c>
      <c r="AV177" s="13" t="s">
        <v>91</v>
      </c>
      <c r="AW177" s="13" t="s">
        <v>38</v>
      </c>
      <c r="AX177" s="13" t="s">
        <v>89</v>
      </c>
      <c r="AY177" s="230" t="s">
        <v>155</v>
      </c>
    </row>
    <row r="178" spans="2:65" s="1" customFormat="1" ht="16.5" customHeight="1" x14ac:dyDescent="0.2">
      <c r="B178" s="34"/>
      <c r="C178" s="196" t="s">
        <v>233</v>
      </c>
      <c r="D178" s="196" t="s">
        <v>159</v>
      </c>
      <c r="E178" s="197" t="s">
        <v>234</v>
      </c>
      <c r="F178" s="198" t="s">
        <v>235</v>
      </c>
      <c r="G178" s="199" t="s">
        <v>194</v>
      </c>
      <c r="H178" s="200">
        <v>87.45</v>
      </c>
      <c r="I178" s="201"/>
      <c r="J178" s="202">
        <f>ROUND(I178*H178,2)</f>
        <v>0</v>
      </c>
      <c r="K178" s="198" t="s">
        <v>163</v>
      </c>
      <c r="L178" s="38"/>
      <c r="M178" s="203" t="s">
        <v>1</v>
      </c>
      <c r="N178" s="204" t="s">
        <v>47</v>
      </c>
      <c r="O178" s="66"/>
      <c r="P178" s="205">
        <f>O178*H178</f>
        <v>0</v>
      </c>
      <c r="Q178" s="205">
        <v>0</v>
      </c>
      <c r="R178" s="205">
        <f>Q178*H178</f>
        <v>0</v>
      </c>
      <c r="S178" s="205">
        <v>0</v>
      </c>
      <c r="T178" s="206">
        <f>S178*H178</f>
        <v>0</v>
      </c>
      <c r="AR178" s="207" t="s">
        <v>164</v>
      </c>
      <c r="AT178" s="207" t="s">
        <v>159</v>
      </c>
      <c r="AU178" s="207" t="s">
        <v>165</v>
      </c>
      <c r="AY178" s="17" t="s">
        <v>155</v>
      </c>
      <c r="BE178" s="208">
        <f>IF(N178="základní",J178,0)</f>
        <v>0</v>
      </c>
      <c r="BF178" s="208">
        <f>IF(N178="snížená",J178,0)</f>
        <v>0</v>
      </c>
      <c r="BG178" s="208">
        <f>IF(N178="zákl. přenesená",J178,0)</f>
        <v>0</v>
      </c>
      <c r="BH178" s="208">
        <f>IF(N178="sníž. přenesená",J178,0)</f>
        <v>0</v>
      </c>
      <c r="BI178" s="208">
        <f>IF(N178="nulová",J178,0)</f>
        <v>0</v>
      </c>
      <c r="BJ178" s="17" t="s">
        <v>89</v>
      </c>
      <c r="BK178" s="208">
        <f>ROUND(I178*H178,2)</f>
        <v>0</v>
      </c>
      <c r="BL178" s="17" t="s">
        <v>164</v>
      </c>
      <c r="BM178" s="207" t="s">
        <v>236</v>
      </c>
    </row>
    <row r="179" spans="2:65" s="13" customFormat="1" ht="11.25" x14ac:dyDescent="0.2">
      <c r="B179" s="220"/>
      <c r="C179" s="221"/>
      <c r="D179" s="211" t="s">
        <v>167</v>
      </c>
      <c r="E179" s="222" t="s">
        <v>1</v>
      </c>
      <c r="F179" s="223" t="s">
        <v>237</v>
      </c>
      <c r="G179" s="221"/>
      <c r="H179" s="224">
        <v>87.45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167</v>
      </c>
      <c r="AU179" s="230" t="s">
        <v>165</v>
      </c>
      <c r="AV179" s="13" t="s">
        <v>91</v>
      </c>
      <c r="AW179" s="13" t="s">
        <v>38</v>
      </c>
      <c r="AX179" s="13" t="s">
        <v>89</v>
      </c>
      <c r="AY179" s="230" t="s">
        <v>155</v>
      </c>
    </row>
    <row r="180" spans="2:65" s="1" customFormat="1" ht="16.5" customHeight="1" x14ac:dyDescent="0.2">
      <c r="B180" s="34"/>
      <c r="C180" s="196" t="s">
        <v>8</v>
      </c>
      <c r="D180" s="196" t="s">
        <v>159</v>
      </c>
      <c r="E180" s="197" t="s">
        <v>238</v>
      </c>
      <c r="F180" s="198" t="s">
        <v>239</v>
      </c>
      <c r="G180" s="199" t="s">
        <v>194</v>
      </c>
      <c r="H180" s="200">
        <v>43.725000000000001</v>
      </c>
      <c r="I180" s="201"/>
      <c r="J180" s="202">
        <f>ROUND(I180*H180,2)</f>
        <v>0</v>
      </c>
      <c r="K180" s="198" t="s">
        <v>163</v>
      </c>
      <c r="L180" s="38"/>
      <c r="M180" s="203" t="s">
        <v>1</v>
      </c>
      <c r="N180" s="204" t="s">
        <v>47</v>
      </c>
      <c r="O180" s="66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AR180" s="207" t="s">
        <v>164</v>
      </c>
      <c r="AT180" s="207" t="s">
        <v>159</v>
      </c>
      <c r="AU180" s="207" t="s">
        <v>165</v>
      </c>
      <c r="AY180" s="17" t="s">
        <v>155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7" t="s">
        <v>89</v>
      </c>
      <c r="BK180" s="208">
        <f>ROUND(I180*H180,2)</f>
        <v>0</v>
      </c>
      <c r="BL180" s="17" t="s">
        <v>164</v>
      </c>
      <c r="BM180" s="207" t="s">
        <v>240</v>
      </c>
    </row>
    <row r="181" spans="2:65" s="13" customFormat="1" ht="11.25" x14ac:dyDescent="0.2">
      <c r="B181" s="220"/>
      <c r="C181" s="221"/>
      <c r="D181" s="211" t="s">
        <v>167</v>
      </c>
      <c r="E181" s="222" t="s">
        <v>1</v>
      </c>
      <c r="F181" s="223" t="s">
        <v>241</v>
      </c>
      <c r="G181" s="221"/>
      <c r="H181" s="224">
        <v>43.725000000000001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167</v>
      </c>
      <c r="AU181" s="230" t="s">
        <v>165</v>
      </c>
      <c r="AV181" s="13" t="s">
        <v>91</v>
      </c>
      <c r="AW181" s="13" t="s">
        <v>38</v>
      </c>
      <c r="AX181" s="13" t="s">
        <v>89</v>
      </c>
      <c r="AY181" s="230" t="s">
        <v>155</v>
      </c>
    </row>
    <row r="182" spans="2:65" s="11" customFormat="1" ht="20.85" customHeight="1" x14ac:dyDescent="0.2">
      <c r="B182" s="180"/>
      <c r="C182" s="181"/>
      <c r="D182" s="182" t="s">
        <v>81</v>
      </c>
      <c r="E182" s="194" t="s">
        <v>242</v>
      </c>
      <c r="F182" s="194" t="s">
        <v>243</v>
      </c>
      <c r="G182" s="181"/>
      <c r="H182" s="181"/>
      <c r="I182" s="184"/>
      <c r="J182" s="195">
        <f>BK182</f>
        <v>0</v>
      </c>
      <c r="K182" s="181"/>
      <c r="L182" s="186"/>
      <c r="M182" s="187"/>
      <c r="N182" s="188"/>
      <c r="O182" s="188"/>
      <c r="P182" s="189">
        <f>SUM(P183:P186)</f>
        <v>0</v>
      </c>
      <c r="Q182" s="188"/>
      <c r="R182" s="189">
        <f>SUM(R183:R186)</f>
        <v>0</v>
      </c>
      <c r="S182" s="188"/>
      <c r="T182" s="190">
        <f>SUM(T183:T186)</f>
        <v>0</v>
      </c>
      <c r="AR182" s="191" t="s">
        <v>89</v>
      </c>
      <c r="AT182" s="192" t="s">
        <v>81</v>
      </c>
      <c r="AU182" s="192" t="s">
        <v>91</v>
      </c>
      <c r="AY182" s="191" t="s">
        <v>155</v>
      </c>
      <c r="BK182" s="193">
        <f>SUM(BK183:BK186)</f>
        <v>0</v>
      </c>
    </row>
    <row r="183" spans="2:65" s="1" customFormat="1" ht="16.5" customHeight="1" x14ac:dyDescent="0.2">
      <c r="B183" s="34"/>
      <c r="C183" s="196" t="s">
        <v>242</v>
      </c>
      <c r="D183" s="196" t="s">
        <v>159</v>
      </c>
      <c r="E183" s="197" t="s">
        <v>244</v>
      </c>
      <c r="F183" s="198" t="s">
        <v>245</v>
      </c>
      <c r="G183" s="199" t="s">
        <v>194</v>
      </c>
      <c r="H183" s="200">
        <v>555.37300000000005</v>
      </c>
      <c r="I183" s="201"/>
      <c r="J183" s="202">
        <f>ROUND(I183*H183,2)</f>
        <v>0</v>
      </c>
      <c r="K183" s="198" t="s">
        <v>163</v>
      </c>
      <c r="L183" s="38"/>
      <c r="M183" s="203" t="s">
        <v>1</v>
      </c>
      <c r="N183" s="204" t="s">
        <v>47</v>
      </c>
      <c r="O183" s="66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AR183" s="207" t="s">
        <v>164</v>
      </c>
      <c r="AT183" s="207" t="s">
        <v>159</v>
      </c>
      <c r="AU183" s="207" t="s">
        <v>165</v>
      </c>
      <c r="AY183" s="17" t="s">
        <v>155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7" t="s">
        <v>89</v>
      </c>
      <c r="BK183" s="208">
        <f>ROUND(I183*H183,2)</f>
        <v>0</v>
      </c>
      <c r="BL183" s="17" t="s">
        <v>164</v>
      </c>
      <c r="BM183" s="207" t="s">
        <v>246</v>
      </c>
    </row>
    <row r="184" spans="2:65" s="13" customFormat="1" ht="11.25" x14ac:dyDescent="0.2">
      <c r="B184" s="220"/>
      <c r="C184" s="221"/>
      <c r="D184" s="211" t="s">
        <v>167</v>
      </c>
      <c r="E184" s="222" t="s">
        <v>1</v>
      </c>
      <c r="F184" s="223" t="s">
        <v>247</v>
      </c>
      <c r="G184" s="221"/>
      <c r="H184" s="224">
        <v>115.9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167</v>
      </c>
      <c r="AU184" s="230" t="s">
        <v>165</v>
      </c>
      <c r="AV184" s="13" t="s">
        <v>91</v>
      </c>
      <c r="AW184" s="13" t="s">
        <v>38</v>
      </c>
      <c r="AX184" s="13" t="s">
        <v>82</v>
      </c>
      <c r="AY184" s="230" t="s">
        <v>155</v>
      </c>
    </row>
    <row r="185" spans="2:65" s="13" customFormat="1" ht="11.25" x14ac:dyDescent="0.2">
      <c r="B185" s="220"/>
      <c r="C185" s="221"/>
      <c r="D185" s="211" t="s">
        <v>167</v>
      </c>
      <c r="E185" s="222" t="s">
        <v>1</v>
      </c>
      <c r="F185" s="223" t="s">
        <v>248</v>
      </c>
      <c r="G185" s="221"/>
      <c r="H185" s="224">
        <v>439.47300000000001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167</v>
      </c>
      <c r="AU185" s="230" t="s">
        <v>165</v>
      </c>
      <c r="AV185" s="13" t="s">
        <v>91</v>
      </c>
      <c r="AW185" s="13" t="s">
        <v>38</v>
      </c>
      <c r="AX185" s="13" t="s">
        <v>82</v>
      </c>
      <c r="AY185" s="230" t="s">
        <v>155</v>
      </c>
    </row>
    <row r="186" spans="2:65" s="14" customFormat="1" ht="11.25" x14ac:dyDescent="0.2">
      <c r="B186" s="241"/>
      <c r="C186" s="242"/>
      <c r="D186" s="211" t="s">
        <v>167</v>
      </c>
      <c r="E186" s="243" t="s">
        <v>1</v>
      </c>
      <c r="F186" s="244" t="s">
        <v>249</v>
      </c>
      <c r="G186" s="242"/>
      <c r="H186" s="245">
        <v>555.37300000000005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167</v>
      </c>
      <c r="AU186" s="251" t="s">
        <v>165</v>
      </c>
      <c r="AV186" s="14" t="s">
        <v>164</v>
      </c>
      <c r="AW186" s="14" t="s">
        <v>38</v>
      </c>
      <c r="AX186" s="14" t="s">
        <v>89</v>
      </c>
      <c r="AY186" s="251" t="s">
        <v>155</v>
      </c>
    </row>
    <row r="187" spans="2:65" s="11" customFormat="1" ht="20.85" customHeight="1" x14ac:dyDescent="0.2">
      <c r="B187" s="180"/>
      <c r="C187" s="181"/>
      <c r="D187" s="182" t="s">
        <v>81</v>
      </c>
      <c r="E187" s="194" t="s">
        <v>250</v>
      </c>
      <c r="F187" s="194" t="s">
        <v>251</v>
      </c>
      <c r="G187" s="181"/>
      <c r="H187" s="181"/>
      <c r="I187" s="184"/>
      <c r="J187" s="195">
        <f>BK187</f>
        <v>0</v>
      </c>
      <c r="K187" s="181"/>
      <c r="L187" s="186"/>
      <c r="M187" s="187"/>
      <c r="N187" s="188"/>
      <c r="O187" s="188"/>
      <c r="P187" s="189">
        <f>SUM(P188:P199)</f>
        <v>0</v>
      </c>
      <c r="Q187" s="188"/>
      <c r="R187" s="189">
        <f>SUM(R188:R199)</f>
        <v>208.535</v>
      </c>
      <c r="S187" s="188"/>
      <c r="T187" s="190">
        <f>SUM(T188:T199)</f>
        <v>0</v>
      </c>
      <c r="AR187" s="191" t="s">
        <v>89</v>
      </c>
      <c r="AT187" s="192" t="s">
        <v>81</v>
      </c>
      <c r="AU187" s="192" t="s">
        <v>91</v>
      </c>
      <c r="AY187" s="191" t="s">
        <v>155</v>
      </c>
      <c r="BK187" s="193">
        <f>SUM(BK188:BK199)</f>
        <v>0</v>
      </c>
    </row>
    <row r="188" spans="2:65" s="1" customFormat="1" ht="16.5" customHeight="1" x14ac:dyDescent="0.2">
      <c r="B188" s="34"/>
      <c r="C188" s="196" t="s">
        <v>250</v>
      </c>
      <c r="D188" s="196" t="s">
        <v>159</v>
      </c>
      <c r="E188" s="197" t="s">
        <v>252</v>
      </c>
      <c r="F188" s="198" t="s">
        <v>253</v>
      </c>
      <c r="G188" s="199" t="s">
        <v>194</v>
      </c>
      <c r="H188" s="200">
        <v>555.37300000000005</v>
      </c>
      <c r="I188" s="201"/>
      <c r="J188" s="202">
        <f>ROUND(I188*H188,2)</f>
        <v>0</v>
      </c>
      <c r="K188" s="198" t="s">
        <v>163</v>
      </c>
      <c r="L188" s="38"/>
      <c r="M188" s="203" t="s">
        <v>1</v>
      </c>
      <c r="N188" s="204" t="s">
        <v>47</v>
      </c>
      <c r="O188" s="66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AR188" s="207" t="s">
        <v>164</v>
      </c>
      <c r="AT188" s="207" t="s">
        <v>159</v>
      </c>
      <c r="AU188" s="207" t="s">
        <v>165</v>
      </c>
      <c r="AY188" s="17" t="s">
        <v>155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7" t="s">
        <v>89</v>
      </c>
      <c r="BK188" s="208">
        <f>ROUND(I188*H188,2)</f>
        <v>0</v>
      </c>
      <c r="BL188" s="17" t="s">
        <v>164</v>
      </c>
      <c r="BM188" s="207" t="s">
        <v>254</v>
      </c>
    </row>
    <row r="189" spans="2:65" s="13" customFormat="1" ht="11.25" x14ac:dyDescent="0.2">
      <c r="B189" s="220"/>
      <c r="C189" s="221"/>
      <c r="D189" s="211" t="s">
        <v>167</v>
      </c>
      <c r="E189" s="222" t="s">
        <v>1</v>
      </c>
      <c r="F189" s="223" t="s">
        <v>255</v>
      </c>
      <c r="G189" s="221"/>
      <c r="H189" s="224">
        <v>555.37300000000005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167</v>
      </c>
      <c r="AU189" s="230" t="s">
        <v>165</v>
      </c>
      <c r="AV189" s="13" t="s">
        <v>91</v>
      </c>
      <c r="AW189" s="13" t="s">
        <v>38</v>
      </c>
      <c r="AX189" s="13" t="s">
        <v>89</v>
      </c>
      <c r="AY189" s="230" t="s">
        <v>155</v>
      </c>
    </row>
    <row r="190" spans="2:65" s="1" customFormat="1" ht="16.5" customHeight="1" x14ac:dyDescent="0.2">
      <c r="B190" s="34"/>
      <c r="C190" s="196" t="s">
        <v>256</v>
      </c>
      <c r="D190" s="196" t="s">
        <v>159</v>
      </c>
      <c r="E190" s="197" t="s">
        <v>257</v>
      </c>
      <c r="F190" s="198" t="s">
        <v>258</v>
      </c>
      <c r="G190" s="199" t="s">
        <v>259</v>
      </c>
      <c r="H190" s="200">
        <v>792.67100000000005</v>
      </c>
      <c r="I190" s="201"/>
      <c r="J190" s="202">
        <f>ROUND(I190*H190,2)</f>
        <v>0</v>
      </c>
      <c r="K190" s="198" t="s">
        <v>163</v>
      </c>
      <c r="L190" s="38"/>
      <c r="M190" s="203" t="s">
        <v>1</v>
      </c>
      <c r="N190" s="204" t="s">
        <v>47</v>
      </c>
      <c r="O190" s="66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AR190" s="207" t="s">
        <v>164</v>
      </c>
      <c r="AT190" s="207" t="s">
        <v>159</v>
      </c>
      <c r="AU190" s="207" t="s">
        <v>165</v>
      </c>
      <c r="AY190" s="17" t="s">
        <v>155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89</v>
      </c>
      <c r="BK190" s="208">
        <f>ROUND(I190*H190,2)</f>
        <v>0</v>
      </c>
      <c r="BL190" s="17" t="s">
        <v>164</v>
      </c>
      <c r="BM190" s="207" t="s">
        <v>260</v>
      </c>
    </row>
    <row r="191" spans="2:65" s="13" customFormat="1" ht="11.25" x14ac:dyDescent="0.2">
      <c r="B191" s="220"/>
      <c r="C191" s="221"/>
      <c r="D191" s="211" t="s">
        <v>167</v>
      </c>
      <c r="E191" s="222" t="s">
        <v>1</v>
      </c>
      <c r="F191" s="223" t="s">
        <v>261</v>
      </c>
      <c r="G191" s="221"/>
      <c r="H191" s="224">
        <v>792.67100000000005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167</v>
      </c>
      <c r="AU191" s="230" t="s">
        <v>165</v>
      </c>
      <c r="AV191" s="13" t="s">
        <v>91</v>
      </c>
      <c r="AW191" s="13" t="s">
        <v>38</v>
      </c>
      <c r="AX191" s="13" t="s">
        <v>89</v>
      </c>
      <c r="AY191" s="230" t="s">
        <v>155</v>
      </c>
    </row>
    <row r="192" spans="2:65" s="1" customFormat="1" ht="16.5" customHeight="1" x14ac:dyDescent="0.2">
      <c r="B192" s="34"/>
      <c r="C192" s="196" t="s">
        <v>262</v>
      </c>
      <c r="D192" s="196" t="s">
        <v>159</v>
      </c>
      <c r="E192" s="197" t="s">
        <v>263</v>
      </c>
      <c r="F192" s="198" t="s">
        <v>264</v>
      </c>
      <c r="G192" s="199" t="s">
        <v>194</v>
      </c>
      <c r="H192" s="200">
        <v>115.854</v>
      </c>
      <c r="I192" s="201"/>
      <c r="J192" s="202">
        <f>ROUND(I192*H192,2)</f>
        <v>0</v>
      </c>
      <c r="K192" s="198" t="s">
        <v>163</v>
      </c>
      <c r="L192" s="38"/>
      <c r="M192" s="203" t="s">
        <v>1</v>
      </c>
      <c r="N192" s="204" t="s">
        <v>47</v>
      </c>
      <c r="O192" s="66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AR192" s="207" t="s">
        <v>164</v>
      </c>
      <c r="AT192" s="207" t="s">
        <v>159</v>
      </c>
      <c r="AU192" s="207" t="s">
        <v>165</v>
      </c>
      <c r="AY192" s="17" t="s">
        <v>155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89</v>
      </c>
      <c r="BK192" s="208">
        <f>ROUND(I192*H192,2)</f>
        <v>0</v>
      </c>
      <c r="BL192" s="17" t="s">
        <v>164</v>
      </c>
      <c r="BM192" s="207" t="s">
        <v>265</v>
      </c>
    </row>
    <row r="193" spans="2:65" s="13" customFormat="1" ht="11.25" x14ac:dyDescent="0.2">
      <c r="B193" s="220"/>
      <c r="C193" s="221"/>
      <c r="D193" s="211" t="s">
        <v>167</v>
      </c>
      <c r="E193" s="222" t="s">
        <v>1</v>
      </c>
      <c r="F193" s="223" t="s">
        <v>266</v>
      </c>
      <c r="G193" s="221"/>
      <c r="H193" s="224">
        <v>64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167</v>
      </c>
      <c r="AU193" s="230" t="s">
        <v>165</v>
      </c>
      <c r="AV193" s="13" t="s">
        <v>91</v>
      </c>
      <c r="AW193" s="13" t="s">
        <v>38</v>
      </c>
      <c r="AX193" s="13" t="s">
        <v>82</v>
      </c>
      <c r="AY193" s="230" t="s">
        <v>155</v>
      </c>
    </row>
    <row r="194" spans="2:65" s="13" customFormat="1" ht="11.25" x14ac:dyDescent="0.2">
      <c r="B194" s="220"/>
      <c r="C194" s="221"/>
      <c r="D194" s="211" t="s">
        <v>167</v>
      </c>
      <c r="E194" s="222" t="s">
        <v>1</v>
      </c>
      <c r="F194" s="223" t="s">
        <v>267</v>
      </c>
      <c r="G194" s="221"/>
      <c r="H194" s="224">
        <v>-4.2960000000000003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167</v>
      </c>
      <c r="AU194" s="230" t="s">
        <v>165</v>
      </c>
      <c r="AV194" s="13" t="s">
        <v>91</v>
      </c>
      <c r="AW194" s="13" t="s">
        <v>38</v>
      </c>
      <c r="AX194" s="13" t="s">
        <v>82</v>
      </c>
      <c r="AY194" s="230" t="s">
        <v>155</v>
      </c>
    </row>
    <row r="195" spans="2:65" s="13" customFormat="1" ht="11.25" x14ac:dyDescent="0.2">
      <c r="B195" s="220"/>
      <c r="C195" s="221"/>
      <c r="D195" s="211" t="s">
        <v>167</v>
      </c>
      <c r="E195" s="222" t="s">
        <v>1</v>
      </c>
      <c r="F195" s="223" t="s">
        <v>268</v>
      </c>
      <c r="G195" s="221"/>
      <c r="H195" s="224">
        <v>87.42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167</v>
      </c>
      <c r="AU195" s="230" t="s">
        <v>165</v>
      </c>
      <c r="AV195" s="13" t="s">
        <v>91</v>
      </c>
      <c r="AW195" s="13" t="s">
        <v>38</v>
      </c>
      <c r="AX195" s="13" t="s">
        <v>82</v>
      </c>
      <c r="AY195" s="230" t="s">
        <v>155</v>
      </c>
    </row>
    <row r="196" spans="2:65" s="13" customFormat="1" ht="11.25" x14ac:dyDescent="0.2">
      <c r="B196" s="220"/>
      <c r="C196" s="221"/>
      <c r="D196" s="211" t="s">
        <v>167</v>
      </c>
      <c r="E196" s="222" t="s">
        <v>1</v>
      </c>
      <c r="F196" s="223" t="s">
        <v>269</v>
      </c>
      <c r="G196" s="221"/>
      <c r="H196" s="224">
        <v>-31.27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167</v>
      </c>
      <c r="AU196" s="230" t="s">
        <v>165</v>
      </c>
      <c r="AV196" s="13" t="s">
        <v>91</v>
      </c>
      <c r="AW196" s="13" t="s">
        <v>38</v>
      </c>
      <c r="AX196" s="13" t="s">
        <v>82</v>
      </c>
      <c r="AY196" s="230" t="s">
        <v>155</v>
      </c>
    </row>
    <row r="197" spans="2:65" s="14" customFormat="1" ht="11.25" x14ac:dyDescent="0.2">
      <c r="B197" s="241"/>
      <c r="C197" s="242"/>
      <c r="D197" s="211" t="s">
        <v>167</v>
      </c>
      <c r="E197" s="243" t="s">
        <v>1</v>
      </c>
      <c r="F197" s="244" t="s">
        <v>249</v>
      </c>
      <c r="G197" s="242"/>
      <c r="H197" s="245">
        <v>115.854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AT197" s="251" t="s">
        <v>167</v>
      </c>
      <c r="AU197" s="251" t="s">
        <v>165</v>
      </c>
      <c r="AV197" s="14" t="s">
        <v>164</v>
      </c>
      <c r="AW197" s="14" t="s">
        <v>38</v>
      </c>
      <c r="AX197" s="14" t="s">
        <v>89</v>
      </c>
      <c r="AY197" s="251" t="s">
        <v>155</v>
      </c>
    </row>
    <row r="198" spans="2:65" s="1" customFormat="1" ht="16.5" customHeight="1" x14ac:dyDescent="0.2">
      <c r="B198" s="34"/>
      <c r="C198" s="231" t="s">
        <v>270</v>
      </c>
      <c r="D198" s="231" t="s">
        <v>208</v>
      </c>
      <c r="E198" s="232" t="s">
        <v>271</v>
      </c>
      <c r="F198" s="233" t="s">
        <v>272</v>
      </c>
      <c r="G198" s="234" t="s">
        <v>259</v>
      </c>
      <c r="H198" s="235">
        <v>208.535</v>
      </c>
      <c r="I198" s="236"/>
      <c r="J198" s="237">
        <f>ROUND(I198*H198,2)</f>
        <v>0</v>
      </c>
      <c r="K198" s="233" t="s">
        <v>163</v>
      </c>
      <c r="L198" s="238"/>
      <c r="M198" s="239" t="s">
        <v>1</v>
      </c>
      <c r="N198" s="240" t="s">
        <v>47</v>
      </c>
      <c r="O198" s="66"/>
      <c r="P198" s="205">
        <f>O198*H198</f>
        <v>0</v>
      </c>
      <c r="Q198" s="205">
        <v>1</v>
      </c>
      <c r="R198" s="205">
        <f>Q198*H198</f>
        <v>208.535</v>
      </c>
      <c r="S198" s="205">
        <v>0</v>
      </c>
      <c r="T198" s="206">
        <f>S198*H198</f>
        <v>0</v>
      </c>
      <c r="AR198" s="207" t="s">
        <v>202</v>
      </c>
      <c r="AT198" s="207" t="s">
        <v>208</v>
      </c>
      <c r="AU198" s="207" t="s">
        <v>165</v>
      </c>
      <c r="AY198" s="17" t="s">
        <v>155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7" t="s">
        <v>89</v>
      </c>
      <c r="BK198" s="208">
        <f>ROUND(I198*H198,2)</f>
        <v>0</v>
      </c>
      <c r="BL198" s="17" t="s">
        <v>164</v>
      </c>
      <c r="BM198" s="207" t="s">
        <v>273</v>
      </c>
    </row>
    <row r="199" spans="2:65" s="13" customFormat="1" ht="11.25" x14ac:dyDescent="0.2">
      <c r="B199" s="220"/>
      <c r="C199" s="221"/>
      <c r="D199" s="211" t="s">
        <v>167</v>
      </c>
      <c r="E199" s="222" t="s">
        <v>1</v>
      </c>
      <c r="F199" s="223" t="s">
        <v>274</v>
      </c>
      <c r="G199" s="221"/>
      <c r="H199" s="224">
        <v>208.535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167</v>
      </c>
      <c r="AU199" s="230" t="s">
        <v>165</v>
      </c>
      <c r="AV199" s="13" t="s">
        <v>91</v>
      </c>
      <c r="AW199" s="13" t="s">
        <v>38</v>
      </c>
      <c r="AX199" s="13" t="s">
        <v>89</v>
      </c>
      <c r="AY199" s="230" t="s">
        <v>155</v>
      </c>
    </row>
    <row r="200" spans="2:65" s="11" customFormat="1" ht="20.85" customHeight="1" x14ac:dyDescent="0.2">
      <c r="B200" s="180"/>
      <c r="C200" s="181"/>
      <c r="D200" s="182" t="s">
        <v>81</v>
      </c>
      <c r="E200" s="194" t="s">
        <v>256</v>
      </c>
      <c r="F200" s="194" t="s">
        <v>275</v>
      </c>
      <c r="G200" s="181"/>
      <c r="H200" s="181"/>
      <c r="I200" s="184"/>
      <c r="J200" s="195">
        <f>BK200</f>
        <v>0</v>
      </c>
      <c r="K200" s="181"/>
      <c r="L200" s="186"/>
      <c r="M200" s="187"/>
      <c r="N200" s="188"/>
      <c r="O200" s="188"/>
      <c r="P200" s="189">
        <f>SUM(P201:P214)</f>
        <v>0</v>
      </c>
      <c r="Q200" s="188"/>
      <c r="R200" s="189">
        <f>SUM(R201:R214)</f>
        <v>3.4770000000000002E-2</v>
      </c>
      <c r="S200" s="188"/>
      <c r="T200" s="190">
        <f>SUM(T201:T214)</f>
        <v>0</v>
      </c>
      <c r="AR200" s="191" t="s">
        <v>89</v>
      </c>
      <c r="AT200" s="192" t="s">
        <v>81</v>
      </c>
      <c r="AU200" s="192" t="s">
        <v>91</v>
      </c>
      <c r="AY200" s="191" t="s">
        <v>155</v>
      </c>
      <c r="BK200" s="193">
        <f>SUM(BK201:BK214)</f>
        <v>0</v>
      </c>
    </row>
    <row r="201" spans="2:65" s="1" customFormat="1" ht="16.5" customHeight="1" x14ac:dyDescent="0.2">
      <c r="B201" s="34"/>
      <c r="C201" s="196" t="s">
        <v>7</v>
      </c>
      <c r="D201" s="196" t="s">
        <v>159</v>
      </c>
      <c r="E201" s="197" t="s">
        <v>276</v>
      </c>
      <c r="F201" s="198" t="s">
        <v>277</v>
      </c>
      <c r="G201" s="199" t="s">
        <v>162</v>
      </c>
      <c r="H201" s="200">
        <v>1159</v>
      </c>
      <c r="I201" s="201"/>
      <c r="J201" s="202">
        <f>ROUND(I201*H201,2)</f>
        <v>0</v>
      </c>
      <c r="K201" s="198" t="s">
        <v>163</v>
      </c>
      <c r="L201" s="38"/>
      <c r="M201" s="203" t="s">
        <v>1</v>
      </c>
      <c r="N201" s="204" t="s">
        <v>47</v>
      </c>
      <c r="O201" s="66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AR201" s="207" t="s">
        <v>164</v>
      </c>
      <c r="AT201" s="207" t="s">
        <v>159</v>
      </c>
      <c r="AU201" s="207" t="s">
        <v>165</v>
      </c>
      <c r="AY201" s="17" t="s">
        <v>155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89</v>
      </c>
      <c r="BK201" s="208">
        <f>ROUND(I201*H201,2)</f>
        <v>0</v>
      </c>
      <c r="BL201" s="17" t="s">
        <v>164</v>
      </c>
      <c r="BM201" s="207" t="s">
        <v>278</v>
      </c>
    </row>
    <row r="202" spans="2:65" s="13" customFormat="1" ht="11.25" x14ac:dyDescent="0.2">
      <c r="B202" s="220"/>
      <c r="C202" s="221"/>
      <c r="D202" s="211" t="s">
        <v>167</v>
      </c>
      <c r="E202" s="222" t="s">
        <v>1</v>
      </c>
      <c r="F202" s="223" t="s">
        <v>279</v>
      </c>
      <c r="G202" s="221"/>
      <c r="H202" s="224">
        <v>1159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167</v>
      </c>
      <c r="AU202" s="230" t="s">
        <v>165</v>
      </c>
      <c r="AV202" s="13" t="s">
        <v>91</v>
      </c>
      <c r="AW202" s="13" t="s">
        <v>38</v>
      </c>
      <c r="AX202" s="13" t="s">
        <v>89</v>
      </c>
      <c r="AY202" s="230" t="s">
        <v>155</v>
      </c>
    </row>
    <row r="203" spans="2:65" s="1" customFormat="1" ht="16.5" customHeight="1" x14ac:dyDescent="0.2">
      <c r="B203" s="34"/>
      <c r="C203" s="231" t="s">
        <v>280</v>
      </c>
      <c r="D203" s="231" t="s">
        <v>208</v>
      </c>
      <c r="E203" s="232" t="s">
        <v>281</v>
      </c>
      <c r="F203" s="233" t="s">
        <v>282</v>
      </c>
      <c r="G203" s="234" t="s">
        <v>283</v>
      </c>
      <c r="H203" s="235">
        <v>34.770000000000003</v>
      </c>
      <c r="I203" s="236"/>
      <c r="J203" s="237">
        <f>ROUND(I203*H203,2)</f>
        <v>0</v>
      </c>
      <c r="K203" s="233" t="s">
        <v>163</v>
      </c>
      <c r="L203" s="238"/>
      <c r="M203" s="239" t="s">
        <v>1</v>
      </c>
      <c r="N203" s="240" t="s">
        <v>47</v>
      </c>
      <c r="O203" s="66"/>
      <c r="P203" s="205">
        <f>O203*H203</f>
        <v>0</v>
      </c>
      <c r="Q203" s="205">
        <v>1E-3</v>
      </c>
      <c r="R203" s="205">
        <f>Q203*H203</f>
        <v>3.4770000000000002E-2</v>
      </c>
      <c r="S203" s="205">
        <v>0</v>
      </c>
      <c r="T203" s="206">
        <f>S203*H203</f>
        <v>0</v>
      </c>
      <c r="AR203" s="207" t="s">
        <v>202</v>
      </c>
      <c r="AT203" s="207" t="s">
        <v>208</v>
      </c>
      <c r="AU203" s="207" t="s">
        <v>165</v>
      </c>
      <c r="AY203" s="17" t="s">
        <v>155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7" t="s">
        <v>89</v>
      </c>
      <c r="BK203" s="208">
        <f>ROUND(I203*H203,2)</f>
        <v>0</v>
      </c>
      <c r="BL203" s="17" t="s">
        <v>164</v>
      </c>
      <c r="BM203" s="207" t="s">
        <v>284</v>
      </c>
    </row>
    <row r="204" spans="2:65" s="13" customFormat="1" ht="11.25" x14ac:dyDescent="0.2">
      <c r="B204" s="220"/>
      <c r="C204" s="221"/>
      <c r="D204" s="211" t="s">
        <v>167</v>
      </c>
      <c r="E204" s="222" t="s">
        <v>1</v>
      </c>
      <c r="F204" s="223" t="s">
        <v>285</v>
      </c>
      <c r="G204" s="221"/>
      <c r="H204" s="224">
        <v>34.770000000000003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167</v>
      </c>
      <c r="AU204" s="230" t="s">
        <v>165</v>
      </c>
      <c r="AV204" s="13" t="s">
        <v>91</v>
      </c>
      <c r="AW204" s="13" t="s">
        <v>38</v>
      </c>
      <c r="AX204" s="13" t="s">
        <v>89</v>
      </c>
      <c r="AY204" s="230" t="s">
        <v>155</v>
      </c>
    </row>
    <row r="205" spans="2:65" s="1" customFormat="1" ht="16.5" customHeight="1" x14ac:dyDescent="0.2">
      <c r="B205" s="34"/>
      <c r="C205" s="196" t="s">
        <v>286</v>
      </c>
      <c r="D205" s="196" t="s">
        <v>159</v>
      </c>
      <c r="E205" s="197" t="s">
        <v>287</v>
      </c>
      <c r="F205" s="198" t="s">
        <v>288</v>
      </c>
      <c r="G205" s="199" t="s">
        <v>162</v>
      </c>
      <c r="H205" s="200">
        <v>1159</v>
      </c>
      <c r="I205" s="201"/>
      <c r="J205" s="202">
        <f>ROUND(I205*H205,2)</f>
        <v>0</v>
      </c>
      <c r="K205" s="198" t="s">
        <v>163</v>
      </c>
      <c r="L205" s="38"/>
      <c r="M205" s="203" t="s">
        <v>1</v>
      </c>
      <c r="N205" s="204" t="s">
        <v>47</v>
      </c>
      <c r="O205" s="66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AR205" s="207" t="s">
        <v>164</v>
      </c>
      <c r="AT205" s="207" t="s">
        <v>159</v>
      </c>
      <c r="AU205" s="207" t="s">
        <v>165</v>
      </c>
      <c r="AY205" s="17" t="s">
        <v>155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89</v>
      </c>
      <c r="BK205" s="208">
        <f>ROUND(I205*H205,2)</f>
        <v>0</v>
      </c>
      <c r="BL205" s="17" t="s">
        <v>164</v>
      </c>
      <c r="BM205" s="207" t="s">
        <v>289</v>
      </c>
    </row>
    <row r="206" spans="2:65" s="13" customFormat="1" ht="11.25" x14ac:dyDescent="0.2">
      <c r="B206" s="220"/>
      <c r="C206" s="221"/>
      <c r="D206" s="211" t="s">
        <v>167</v>
      </c>
      <c r="E206" s="222" t="s">
        <v>1</v>
      </c>
      <c r="F206" s="223" t="s">
        <v>279</v>
      </c>
      <c r="G206" s="221"/>
      <c r="H206" s="224">
        <v>1159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167</v>
      </c>
      <c r="AU206" s="230" t="s">
        <v>165</v>
      </c>
      <c r="AV206" s="13" t="s">
        <v>91</v>
      </c>
      <c r="AW206" s="13" t="s">
        <v>38</v>
      </c>
      <c r="AX206" s="13" t="s">
        <v>89</v>
      </c>
      <c r="AY206" s="230" t="s">
        <v>155</v>
      </c>
    </row>
    <row r="207" spans="2:65" s="1" customFormat="1" ht="16.5" customHeight="1" x14ac:dyDescent="0.2">
      <c r="B207" s="34"/>
      <c r="C207" s="196" t="s">
        <v>290</v>
      </c>
      <c r="D207" s="196" t="s">
        <v>159</v>
      </c>
      <c r="E207" s="197" t="s">
        <v>291</v>
      </c>
      <c r="F207" s="198" t="s">
        <v>292</v>
      </c>
      <c r="G207" s="199" t="s">
        <v>162</v>
      </c>
      <c r="H207" s="200">
        <v>620</v>
      </c>
      <c r="I207" s="201"/>
      <c r="J207" s="202">
        <f>ROUND(I207*H207,2)</f>
        <v>0</v>
      </c>
      <c r="K207" s="198" t="s">
        <v>163</v>
      </c>
      <c r="L207" s="38"/>
      <c r="M207" s="203" t="s">
        <v>1</v>
      </c>
      <c r="N207" s="204" t="s">
        <v>47</v>
      </c>
      <c r="O207" s="66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AR207" s="207" t="s">
        <v>164</v>
      </c>
      <c r="AT207" s="207" t="s">
        <v>159</v>
      </c>
      <c r="AU207" s="207" t="s">
        <v>165</v>
      </c>
      <c r="AY207" s="17" t="s">
        <v>155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89</v>
      </c>
      <c r="BK207" s="208">
        <f>ROUND(I207*H207,2)</f>
        <v>0</v>
      </c>
      <c r="BL207" s="17" t="s">
        <v>164</v>
      </c>
      <c r="BM207" s="207" t="s">
        <v>293</v>
      </c>
    </row>
    <row r="208" spans="2:65" s="13" customFormat="1" ht="11.25" x14ac:dyDescent="0.2">
      <c r="B208" s="220"/>
      <c r="C208" s="221"/>
      <c r="D208" s="211" t="s">
        <v>167</v>
      </c>
      <c r="E208" s="222" t="s">
        <v>1</v>
      </c>
      <c r="F208" s="223" t="s">
        <v>294</v>
      </c>
      <c r="G208" s="221"/>
      <c r="H208" s="224">
        <v>620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167</v>
      </c>
      <c r="AU208" s="230" t="s">
        <v>165</v>
      </c>
      <c r="AV208" s="13" t="s">
        <v>91</v>
      </c>
      <c r="AW208" s="13" t="s">
        <v>38</v>
      </c>
      <c r="AX208" s="13" t="s">
        <v>89</v>
      </c>
      <c r="AY208" s="230" t="s">
        <v>155</v>
      </c>
    </row>
    <row r="209" spans="2:65" s="1" customFormat="1" ht="16.5" customHeight="1" x14ac:dyDescent="0.2">
      <c r="B209" s="34"/>
      <c r="C209" s="196" t="s">
        <v>295</v>
      </c>
      <c r="D209" s="196" t="s">
        <v>159</v>
      </c>
      <c r="E209" s="197" t="s">
        <v>296</v>
      </c>
      <c r="F209" s="198" t="s">
        <v>297</v>
      </c>
      <c r="G209" s="199" t="s">
        <v>162</v>
      </c>
      <c r="H209" s="200">
        <v>1159</v>
      </c>
      <c r="I209" s="201"/>
      <c r="J209" s="202">
        <f>ROUND(I209*H209,2)</f>
        <v>0</v>
      </c>
      <c r="K209" s="198" t="s">
        <v>163</v>
      </c>
      <c r="L209" s="38"/>
      <c r="M209" s="203" t="s">
        <v>1</v>
      </c>
      <c r="N209" s="204" t="s">
        <v>47</v>
      </c>
      <c r="O209" s="66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AR209" s="207" t="s">
        <v>164</v>
      </c>
      <c r="AT209" s="207" t="s">
        <v>159</v>
      </c>
      <c r="AU209" s="207" t="s">
        <v>165</v>
      </c>
      <c r="AY209" s="17" t="s">
        <v>155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7" t="s">
        <v>89</v>
      </c>
      <c r="BK209" s="208">
        <f>ROUND(I209*H209,2)</f>
        <v>0</v>
      </c>
      <c r="BL209" s="17" t="s">
        <v>164</v>
      </c>
      <c r="BM209" s="207" t="s">
        <v>298</v>
      </c>
    </row>
    <row r="210" spans="2:65" s="13" customFormat="1" ht="11.25" x14ac:dyDescent="0.2">
      <c r="B210" s="220"/>
      <c r="C210" s="221"/>
      <c r="D210" s="211" t="s">
        <v>167</v>
      </c>
      <c r="E210" s="222" t="s">
        <v>1</v>
      </c>
      <c r="F210" s="223" t="s">
        <v>279</v>
      </c>
      <c r="G210" s="221"/>
      <c r="H210" s="224">
        <v>1159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167</v>
      </c>
      <c r="AU210" s="230" t="s">
        <v>165</v>
      </c>
      <c r="AV210" s="13" t="s">
        <v>91</v>
      </c>
      <c r="AW210" s="13" t="s">
        <v>38</v>
      </c>
      <c r="AX210" s="13" t="s">
        <v>89</v>
      </c>
      <c r="AY210" s="230" t="s">
        <v>155</v>
      </c>
    </row>
    <row r="211" spans="2:65" s="1" customFormat="1" ht="16.5" customHeight="1" x14ac:dyDescent="0.2">
      <c r="B211" s="34"/>
      <c r="C211" s="196" t="s">
        <v>299</v>
      </c>
      <c r="D211" s="196" t="s">
        <v>159</v>
      </c>
      <c r="E211" s="197" t="s">
        <v>300</v>
      </c>
      <c r="F211" s="198" t="s">
        <v>301</v>
      </c>
      <c r="G211" s="199" t="s">
        <v>162</v>
      </c>
      <c r="H211" s="200">
        <v>1159</v>
      </c>
      <c r="I211" s="201"/>
      <c r="J211" s="202">
        <f>ROUND(I211*H211,2)</f>
        <v>0</v>
      </c>
      <c r="K211" s="198" t="s">
        <v>163</v>
      </c>
      <c r="L211" s="38"/>
      <c r="M211" s="203" t="s">
        <v>1</v>
      </c>
      <c r="N211" s="204" t="s">
        <v>47</v>
      </c>
      <c r="O211" s="66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AR211" s="207" t="s">
        <v>164</v>
      </c>
      <c r="AT211" s="207" t="s">
        <v>159</v>
      </c>
      <c r="AU211" s="207" t="s">
        <v>165</v>
      </c>
      <c r="AY211" s="17" t="s">
        <v>155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89</v>
      </c>
      <c r="BK211" s="208">
        <f>ROUND(I211*H211,2)</f>
        <v>0</v>
      </c>
      <c r="BL211" s="17" t="s">
        <v>164</v>
      </c>
      <c r="BM211" s="207" t="s">
        <v>302</v>
      </c>
    </row>
    <row r="212" spans="2:65" s="13" customFormat="1" ht="11.25" x14ac:dyDescent="0.2">
      <c r="B212" s="220"/>
      <c r="C212" s="221"/>
      <c r="D212" s="211" t="s">
        <v>167</v>
      </c>
      <c r="E212" s="222" t="s">
        <v>1</v>
      </c>
      <c r="F212" s="223" t="s">
        <v>279</v>
      </c>
      <c r="G212" s="221"/>
      <c r="H212" s="224">
        <v>1159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167</v>
      </c>
      <c r="AU212" s="230" t="s">
        <v>165</v>
      </c>
      <c r="AV212" s="13" t="s">
        <v>91</v>
      </c>
      <c r="AW212" s="13" t="s">
        <v>38</v>
      </c>
      <c r="AX212" s="13" t="s">
        <v>89</v>
      </c>
      <c r="AY212" s="230" t="s">
        <v>155</v>
      </c>
    </row>
    <row r="213" spans="2:65" s="1" customFormat="1" ht="16.5" customHeight="1" x14ac:dyDescent="0.2">
      <c r="B213" s="34"/>
      <c r="C213" s="196" t="s">
        <v>303</v>
      </c>
      <c r="D213" s="196" t="s">
        <v>159</v>
      </c>
      <c r="E213" s="197" t="s">
        <v>304</v>
      </c>
      <c r="F213" s="198" t="s">
        <v>305</v>
      </c>
      <c r="G213" s="199" t="s">
        <v>162</v>
      </c>
      <c r="H213" s="200">
        <v>1159</v>
      </c>
      <c r="I213" s="201"/>
      <c r="J213" s="202">
        <f>ROUND(I213*H213,2)</f>
        <v>0</v>
      </c>
      <c r="K213" s="198" t="s">
        <v>163</v>
      </c>
      <c r="L213" s="38"/>
      <c r="M213" s="203" t="s">
        <v>1</v>
      </c>
      <c r="N213" s="204" t="s">
        <v>47</v>
      </c>
      <c r="O213" s="66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AR213" s="207" t="s">
        <v>164</v>
      </c>
      <c r="AT213" s="207" t="s">
        <v>159</v>
      </c>
      <c r="AU213" s="207" t="s">
        <v>165</v>
      </c>
      <c r="AY213" s="17" t="s">
        <v>155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7" t="s">
        <v>89</v>
      </c>
      <c r="BK213" s="208">
        <f>ROUND(I213*H213,2)</f>
        <v>0</v>
      </c>
      <c r="BL213" s="17" t="s">
        <v>164</v>
      </c>
      <c r="BM213" s="207" t="s">
        <v>306</v>
      </c>
    </row>
    <row r="214" spans="2:65" s="13" customFormat="1" ht="11.25" x14ac:dyDescent="0.2">
      <c r="B214" s="220"/>
      <c r="C214" s="221"/>
      <c r="D214" s="211" t="s">
        <v>167</v>
      </c>
      <c r="E214" s="222" t="s">
        <v>1</v>
      </c>
      <c r="F214" s="223" t="s">
        <v>279</v>
      </c>
      <c r="G214" s="221"/>
      <c r="H214" s="224">
        <v>1159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167</v>
      </c>
      <c r="AU214" s="230" t="s">
        <v>165</v>
      </c>
      <c r="AV214" s="13" t="s">
        <v>91</v>
      </c>
      <c r="AW214" s="13" t="s">
        <v>38</v>
      </c>
      <c r="AX214" s="13" t="s">
        <v>89</v>
      </c>
      <c r="AY214" s="230" t="s">
        <v>155</v>
      </c>
    </row>
    <row r="215" spans="2:65" s="11" customFormat="1" ht="22.9" customHeight="1" x14ac:dyDescent="0.2">
      <c r="B215" s="180"/>
      <c r="C215" s="181"/>
      <c r="D215" s="182" t="s">
        <v>81</v>
      </c>
      <c r="E215" s="194" t="s">
        <v>303</v>
      </c>
      <c r="F215" s="194" t="s">
        <v>307</v>
      </c>
      <c r="G215" s="181"/>
      <c r="H215" s="181"/>
      <c r="I215" s="184"/>
      <c r="J215" s="195">
        <f>BK215</f>
        <v>0</v>
      </c>
      <c r="K215" s="181"/>
      <c r="L215" s="186"/>
      <c r="M215" s="187"/>
      <c r="N215" s="188"/>
      <c r="O215" s="188"/>
      <c r="P215" s="189">
        <f>SUM(P216:P218)</f>
        <v>0</v>
      </c>
      <c r="Q215" s="188"/>
      <c r="R215" s="189">
        <f>SUM(R216:R218)</f>
        <v>0</v>
      </c>
      <c r="S215" s="188"/>
      <c r="T215" s="190">
        <f>SUM(T216:T218)</f>
        <v>0</v>
      </c>
      <c r="AR215" s="191" t="s">
        <v>89</v>
      </c>
      <c r="AT215" s="192" t="s">
        <v>81</v>
      </c>
      <c r="AU215" s="192" t="s">
        <v>89</v>
      </c>
      <c r="AY215" s="191" t="s">
        <v>155</v>
      </c>
      <c r="BK215" s="193">
        <f>SUM(BK216:BK218)</f>
        <v>0</v>
      </c>
    </row>
    <row r="216" spans="2:65" s="1" customFormat="1" ht="16.5" customHeight="1" x14ac:dyDescent="0.2">
      <c r="B216" s="34"/>
      <c r="C216" s="196" t="s">
        <v>308</v>
      </c>
      <c r="D216" s="196" t="s">
        <v>159</v>
      </c>
      <c r="E216" s="197" t="s">
        <v>309</v>
      </c>
      <c r="F216" s="198" t="s">
        <v>310</v>
      </c>
      <c r="G216" s="199" t="s">
        <v>208</v>
      </c>
      <c r="H216" s="200">
        <v>52</v>
      </c>
      <c r="I216" s="201"/>
      <c r="J216" s="202">
        <f>ROUND(I216*H216,2)</f>
        <v>0</v>
      </c>
      <c r="K216" s="198" t="s">
        <v>1</v>
      </c>
      <c r="L216" s="38"/>
      <c r="M216" s="203" t="s">
        <v>1</v>
      </c>
      <c r="N216" s="204" t="s">
        <v>47</v>
      </c>
      <c r="O216" s="66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AR216" s="207" t="s">
        <v>164</v>
      </c>
      <c r="AT216" s="207" t="s">
        <v>159</v>
      </c>
      <c r="AU216" s="207" t="s">
        <v>91</v>
      </c>
      <c r="AY216" s="17" t="s">
        <v>155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89</v>
      </c>
      <c r="BK216" s="208">
        <f>ROUND(I216*H216,2)</f>
        <v>0</v>
      </c>
      <c r="BL216" s="17" t="s">
        <v>164</v>
      </c>
      <c r="BM216" s="207" t="s">
        <v>311</v>
      </c>
    </row>
    <row r="217" spans="2:65" s="12" customFormat="1" ht="11.25" x14ac:dyDescent="0.2">
      <c r="B217" s="209"/>
      <c r="C217" s="210"/>
      <c r="D217" s="211" t="s">
        <v>167</v>
      </c>
      <c r="E217" s="212" t="s">
        <v>1</v>
      </c>
      <c r="F217" s="213" t="s">
        <v>312</v>
      </c>
      <c r="G217" s="210"/>
      <c r="H217" s="212" t="s">
        <v>1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167</v>
      </c>
      <c r="AU217" s="219" t="s">
        <v>91</v>
      </c>
      <c r="AV217" s="12" t="s">
        <v>89</v>
      </c>
      <c r="AW217" s="12" t="s">
        <v>38</v>
      </c>
      <c r="AX217" s="12" t="s">
        <v>82</v>
      </c>
      <c r="AY217" s="219" t="s">
        <v>155</v>
      </c>
    </row>
    <row r="218" spans="2:65" s="13" customFormat="1" ht="11.25" x14ac:dyDescent="0.2">
      <c r="B218" s="220"/>
      <c r="C218" s="221"/>
      <c r="D218" s="211" t="s">
        <v>167</v>
      </c>
      <c r="E218" s="222" t="s">
        <v>1</v>
      </c>
      <c r="F218" s="223" t="s">
        <v>313</v>
      </c>
      <c r="G218" s="221"/>
      <c r="H218" s="224">
        <v>52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167</v>
      </c>
      <c r="AU218" s="230" t="s">
        <v>91</v>
      </c>
      <c r="AV218" s="13" t="s">
        <v>91</v>
      </c>
      <c r="AW218" s="13" t="s">
        <v>38</v>
      </c>
      <c r="AX218" s="13" t="s">
        <v>89</v>
      </c>
      <c r="AY218" s="230" t="s">
        <v>155</v>
      </c>
    </row>
    <row r="219" spans="2:65" s="11" customFormat="1" ht="22.9" customHeight="1" x14ac:dyDescent="0.2">
      <c r="B219" s="180"/>
      <c r="C219" s="181"/>
      <c r="D219" s="182" t="s">
        <v>81</v>
      </c>
      <c r="E219" s="194" t="s">
        <v>164</v>
      </c>
      <c r="F219" s="194" t="s">
        <v>314</v>
      </c>
      <c r="G219" s="181"/>
      <c r="H219" s="181"/>
      <c r="I219" s="184"/>
      <c r="J219" s="195">
        <f>BK219</f>
        <v>0</v>
      </c>
      <c r="K219" s="181"/>
      <c r="L219" s="186"/>
      <c r="M219" s="187"/>
      <c r="N219" s="188"/>
      <c r="O219" s="188"/>
      <c r="P219" s="189">
        <f>P220</f>
        <v>0</v>
      </c>
      <c r="Q219" s="188"/>
      <c r="R219" s="189">
        <f>R220</f>
        <v>123.6030779</v>
      </c>
      <c r="S219" s="188"/>
      <c r="T219" s="190">
        <f>T220</f>
        <v>0</v>
      </c>
      <c r="AR219" s="191" t="s">
        <v>89</v>
      </c>
      <c r="AT219" s="192" t="s">
        <v>81</v>
      </c>
      <c r="AU219" s="192" t="s">
        <v>89</v>
      </c>
      <c r="AY219" s="191" t="s">
        <v>155</v>
      </c>
      <c r="BK219" s="193">
        <f>BK220</f>
        <v>0</v>
      </c>
    </row>
    <row r="220" spans="2:65" s="11" customFormat="1" ht="20.85" customHeight="1" x14ac:dyDescent="0.2">
      <c r="B220" s="180"/>
      <c r="C220" s="181"/>
      <c r="D220" s="182" t="s">
        <v>81</v>
      </c>
      <c r="E220" s="194" t="s">
        <v>315</v>
      </c>
      <c r="F220" s="194" t="s">
        <v>316</v>
      </c>
      <c r="G220" s="181"/>
      <c r="H220" s="181"/>
      <c r="I220" s="184"/>
      <c r="J220" s="195">
        <f>BK220</f>
        <v>0</v>
      </c>
      <c r="K220" s="181"/>
      <c r="L220" s="186"/>
      <c r="M220" s="187"/>
      <c r="N220" s="188"/>
      <c r="O220" s="188"/>
      <c r="P220" s="189">
        <f>SUM(P221:P224)</f>
        <v>0</v>
      </c>
      <c r="Q220" s="188"/>
      <c r="R220" s="189">
        <f>SUM(R221:R224)</f>
        <v>123.6030779</v>
      </c>
      <c r="S220" s="188"/>
      <c r="T220" s="190">
        <f>SUM(T221:T224)</f>
        <v>0</v>
      </c>
      <c r="AR220" s="191" t="s">
        <v>89</v>
      </c>
      <c r="AT220" s="192" t="s">
        <v>81</v>
      </c>
      <c r="AU220" s="192" t="s">
        <v>91</v>
      </c>
      <c r="AY220" s="191" t="s">
        <v>155</v>
      </c>
      <c r="BK220" s="193">
        <f>SUM(BK221:BK224)</f>
        <v>0</v>
      </c>
    </row>
    <row r="221" spans="2:65" s="1" customFormat="1" ht="16.5" customHeight="1" x14ac:dyDescent="0.2">
      <c r="B221" s="34"/>
      <c r="C221" s="196" t="s">
        <v>317</v>
      </c>
      <c r="D221" s="196" t="s">
        <v>159</v>
      </c>
      <c r="E221" s="197" t="s">
        <v>318</v>
      </c>
      <c r="F221" s="198" t="s">
        <v>319</v>
      </c>
      <c r="G221" s="199" t="s">
        <v>194</v>
      </c>
      <c r="H221" s="200">
        <v>31.27</v>
      </c>
      <c r="I221" s="201"/>
      <c r="J221" s="202">
        <f>ROUND(I221*H221,2)</f>
        <v>0</v>
      </c>
      <c r="K221" s="198" t="s">
        <v>163</v>
      </c>
      <c r="L221" s="38"/>
      <c r="M221" s="203" t="s">
        <v>1</v>
      </c>
      <c r="N221" s="204" t="s">
        <v>47</v>
      </c>
      <c r="O221" s="66"/>
      <c r="P221" s="205">
        <f>O221*H221</f>
        <v>0</v>
      </c>
      <c r="Q221" s="205">
        <v>1.8907700000000001</v>
      </c>
      <c r="R221" s="205">
        <f>Q221*H221</f>
        <v>59.124377899999999</v>
      </c>
      <c r="S221" s="205">
        <v>0</v>
      </c>
      <c r="T221" s="206">
        <f>S221*H221</f>
        <v>0</v>
      </c>
      <c r="AR221" s="207" t="s">
        <v>164</v>
      </c>
      <c r="AT221" s="207" t="s">
        <v>159</v>
      </c>
      <c r="AU221" s="207" t="s">
        <v>165</v>
      </c>
      <c r="AY221" s="17" t="s">
        <v>155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89</v>
      </c>
      <c r="BK221" s="208">
        <f>ROUND(I221*H221,2)</f>
        <v>0</v>
      </c>
      <c r="BL221" s="17" t="s">
        <v>164</v>
      </c>
      <c r="BM221" s="207" t="s">
        <v>320</v>
      </c>
    </row>
    <row r="222" spans="2:65" s="13" customFormat="1" ht="11.25" x14ac:dyDescent="0.2">
      <c r="B222" s="220"/>
      <c r="C222" s="221"/>
      <c r="D222" s="211" t="s">
        <v>167</v>
      </c>
      <c r="E222" s="222" t="s">
        <v>1</v>
      </c>
      <c r="F222" s="223" t="s">
        <v>321</v>
      </c>
      <c r="G222" s="221"/>
      <c r="H222" s="224">
        <v>31.27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167</v>
      </c>
      <c r="AU222" s="230" t="s">
        <v>165</v>
      </c>
      <c r="AV222" s="13" t="s">
        <v>91</v>
      </c>
      <c r="AW222" s="13" t="s">
        <v>38</v>
      </c>
      <c r="AX222" s="13" t="s">
        <v>89</v>
      </c>
      <c r="AY222" s="230" t="s">
        <v>155</v>
      </c>
    </row>
    <row r="223" spans="2:65" s="1" customFormat="1" ht="16.5" customHeight="1" x14ac:dyDescent="0.2">
      <c r="B223" s="34"/>
      <c r="C223" s="196" t="s">
        <v>322</v>
      </c>
      <c r="D223" s="196" t="s">
        <v>159</v>
      </c>
      <c r="E223" s="197" t="s">
        <v>323</v>
      </c>
      <c r="F223" s="198" t="s">
        <v>324</v>
      </c>
      <c r="G223" s="199" t="s">
        <v>162</v>
      </c>
      <c r="H223" s="200">
        <v>117</v>
      </c>
      <c r="I223" s="201"/>
      <c r="J223" s="202">
        <f>ROUND(I223*H223,2)</f>
        <v>0</v>
      </c>
      <c r="K223" s="198" t="s">
        <v>163</v>
      </c>
      <c r="L223" s="38"/>
      <c r="M223" s="203" t="s">
        <v>1</v>
      </c>
      <c r="N223" s="204" t="s">
        <v>47</v>
      </c>
      <c r="O223" s="66"/>
      <c r="P223" s="205">
        <f>O223*H223</f>
        <v>0</v>
      </c>
      <c r="Q223" s="205">
        <v>0.55110000000000003</v>
      </c>
      <c r="R223" s="205">
        <f>Q223*H223</f>
        <v>64.478700000000003</v>
      </c>
      <c r="S223" s="205">
        <v>0</v>
      </c>
      <c r="T223" s="206">
        <f>S223*H223</f>
        <v>0</v>
      </c>
      <c r="AR223" s="207" t="s">
        <v>164</v>
      </c>
      <c r="AT223" s="207" t="s">
        <v>159</v>
      </c>
      <c r="AU223" s="207" t="s">
        <v>165</v>
      </c>
      <c r="AY223" s="17" t="s">
        <v>155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7" t="s">
        <v>89</v>
      </c>
      <c r="BK223" s="208">
        <f>ROUND(I223*H223,2)</f>
        <v>0</v>
      </c>
      <c r="BL223" s="17" t="s">
        <v>164</v>
      </c>
      <c r="BM223" s="207" t="s">
        <v>325</v>
      </c>
    </row>
    <row r="224" spans="2:65" s="13" customFormat="1" ht="11.25" x14ac:dyDescent="0.2">
      <c r="B224" s="220"/>
      <c r="C224" s="221"/>
      <c r="D224" s="211" t="s">
        <v>167</v>
      </c>
      <c r="E224" s="222" t="s">
        <v>1</v>
      </c>
      <c r="F224" s="223" t="s">
        <v>326</v>
      </c>
      <c r="G224" s="221"/>
      <c r="H224" s="224">
        <v>117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167</v>
      </c>
      <c r="AU224" s="230" t="s">
        <v>165</v>
      </c>
      <c r="AV224" s="13" t="s">
        <v>91</v>
      </c>
      <c r="AW224" s="13" t="s">
        <v>38</v>
      </c>
      <c r="AX224" s="13" t="s">
        <v>89</v>
      </c>
      <c r="AY224" s="230" t="s">
        <v>155</v>
      </c>
    </row>
    <row r="225" spans="2:65" s="11" customFormat="1" ht="22.9" customHeight="1" x14ac:dyDescent="0.2">
      <c r="B225" s="180"/>
      <c r="C225" s="181"/>
      <c r="D225" s="182" t="s">
        <v>81</v>
      </c>
      <c r="E225" s="194" t="s">
        <v>182</v>
      </c>
      <c r="F225" s="194" t="s">
        <v>87</v>
      </c>
      <c r="G225" s="181"/>
      <c r="H225" s="181"/>
      <c r="I225" s="184"/>
      <c r="J225" s="195">
        <f>BK225</f>
        <v>0</v>
      </c>
      <c r="K225" s="181"/>
      <c r="L225" s="186"/>
      <c r="M225" s="187"/>
      <c r="N225" s="188"/>
      <c r="O225" s="188"/>
      <c r="P225" s="189">
        <f>P226+P231</f>
        <v>0</v>
      </c>
      <c r="Q225" s="188"/>
      <c r="R225" s="189">
        <f>R226+R231</f>
        <v>593.57246600000008</v>
      </c>
      <c r="S225" s="188"/>
      <c r="T225" s="190">
        <f>T226+T231</f>
        <v>0</v>
      </c>
      <c r="AR225" s="191" t="s">
        <v>89</v>
      </c>
      <c r="AT225" s="192" t="s">
        <v>81</v>
      </c>
      <c r="AU225" s="192" t="s">
        <v>89</v>
      </c>
      <c r="AY225" s="191" t="s">
        <v>155</v>
      </c>
      <c r="BK225" s="193">
        <f>BK226+BK231</f>
        <v>0</v>
      </c>
    </row>
    <row r="226" spans="2:65" s="11" customFormat="1" ht="20.85" customHeight="1" x14ac:dyDescent="0.2">
      <c r="B226" s="180"/>
      <c r="C226" s="181"/>
      <c r="D226" s="182" t="s">
        <v>81</v>
      </c>
      <c r="E226" s="194" t="s">
        <v>327</v>
      </c>
      <c r="F226" s="194" t="s">
        <v>328</v>
      </c>
      <c r="G226" s="181"/>
      <c r="H226" s="181"/>
      <c r="I226" s="184"/>
      <c r="J226" s="195">
        <f>BK226</f>
        <v>0</v>
      </c>
      <c r="K226" s="181"/>
      <c r="L226" s="186"/>
      <c r="M226" s="187"/>
      <c r="N226" s="188"/>
      <c r="O226" s="188"/>
      <c r="P226" s="189">
        <f>SUM(P227:P230)</f>
        <v>0</v>
      </c>
      <c r="Q226" s="188"/>
      <c r="R226" s="189">
        <f>SUM(R227:R230)</f>
        <v>533.04713600000002</v>
      </c>
      <c r="S226" s="188"/>
      <c r="T226" s="190">
        <f>SUM(T227:T230)</f>
        <v>0</v>
      </c>
      <c r="AR226" s="191" t="s">
        <v>89</v>
      </c>
      <c r="AT226" s="192" t="s">
        <v>81</v>
      </c>
      <c r="AU226" s="192" t="s">
        <v>91</v>
      </c>
      <c r="AY226" s="191" t="s">
        <v>155</v>
      </c>
      <c r="BK226" s="193">
        <f>SUM(BK227:BK230)</f>
        <v>0</v>
      </c>
    </row>
    <row r="227" spans="2:65" s="1" customFormat="1" ht="16.5" customHeight="1" x14ac:dyDescent="0.2">
      <c r="B227" s="34"/>
      <c r="C227" s="196" t="s">
        <v>329</v>
      </c>
      <c r="D227" s="196" t="s">
        <v>159</v>
      </c>
      <c r="E227" s="197" t="s">
        <v>330</v>
      </c>
      <c r="F227" s="198" t="s">
        <v>331</v>
      </c>
      <c r="G227" s="199" t="s">
        <v>162</v>
      </c>
      <c r="H227" s="200">
        <v>2950</v>
      </c>
      <c r="I227" s="201"/>
      <c r="J227" s="202">
        <f>ROUND(I227*H227,2)</f>
        <v>0</v>
      </c>
      <c r="K227" s="198" t="s">
        <v>163</v>
      </c>
      <c r="L227" s="38"/>
      <c r="M227" s="203" t="s">
        <v>1</v>
      </c>
      <c r="N227" s="204" t="s">
        <v>47</v>
      </c>
      <c r="O227" s="66"/>
      <c r="P227" s="205">
        <f>O227*H227</f>
        <v>0</v>
      </c>
      <c r="Q227" s="205">
        <v>0.13188</v>
      </c>
      <c r="R227" s="205">
        <f>Q227*H227</f>
        <v>389.04599999999999</v>
      </c>
      <c r="S227" s="205">
        <v>0</v>
      </c>
      <c r="T227" s="206">
        <f>S227*H227</f>
        <v>0</v>
      </c>
      <c r="AR227" s="207" t="s">
        <v>164</v>
      </c>
      <c r="AT227" s="207" t="s">
        <v>159</v>
      </c>
      <c r="AU227" s="207" t="s">
        <v>165</v>
      </c>
      <c r="AY227" s="17" t="s">
        <v>155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7" t="s">
        <v>89</v>
      </c>
      <c r="BK227" s="208">
        <f>ROUND(I227*H227,2)</f>
        <v>0</v>
      </c>
      <c r="BL227" s="17" t="s">
        <v>164</v>
      </c>
      <c r="BM227" s="207" t="s">
        <v>332</v>
      </c>
    </row>
    <row r="228" spans="2:65" s="13" customFormat="1" ht="11.25" x14ac:dyDescent="0.2">
      <c r="B228" s="220"/>
      <c r="C228" s="221"/>
      <c r="D228" s="211" t="s">
        <v>167</v>
      </c>
      <c r="E228" s="222" t="s">
        <v>1</v>
      </c>
      <c r="F228" s="223" t="s">
        <v>333</v>
      </c>
      <c r="G228" s="221"/>
      <c r="H228" s="224">
        <v>2950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167</v>
      </c>
      <c r="AU228" s="230" t="s">
        <v>165</v>
      </c>
      <c r="AV228" s="13" t="s">
        <v>91</v>
      </c>
      <c r="AW228" s="13" t="s">
        <v>38</v>
      </c>
      <c r="AX228" s="13" t="s">
        <v>89</v>
      </c>
      <c r="AY228" s="230" t="s">
        <v>155</v>
      </c>
    </row>
    <row r="229" spans="2:65" s="1" customFormat="1" ht="16.5" customHeight="1" x14ac:dyDescent="0.2">
      <c r="B229" s="34"/>
      <c r="C229" s="196" t="s">
        <v>334</v>
      </c>
      <c r="D229" s="196" t="s">
        <v>159</v>
      </c>
      <c r="E229" s="197" t="s">
        <v>335</v>
      </c>
      <c r="F229" s="198" t="s">
        <v>336</v>
      </c>
      <c r="G229" s="199" t="s">
        <v>162</v>
      </c>
      <c r="H229" s="200">
        <v>514.4</v>
      </c>
      <c r="I229" s="201"/>
      <c r="J229" s="202">
        <f>ROUND(I229*H229,2)</f>
        <v>0</v>
      </c>
      <c r="K229" s="198" t="s">
        <v>163</v>
      </c>
      <c r="L229" s="38"/>
      <c r="M229" s="203" t="s">
        <v>1</v>
      </c>
      <c r="N229" s="204" t="s">
        <v>47</v>
      </c>
      <c r="O229" s="66"/>
      <c r="P229" s="205">
        <f>O229*H229</f>
        <v>0</v>
      </c>
      <c r="Q229" s="205">
        <v>0.27994000000000002</v>
      </c>
      <c r="R229" s="205">
        <f>Q229*H229</f>
        <v>144.001136</v>
      </c>
      <c r="S229" s="205">
        <v>0</v>
      </c>
      <c r="T229" s="206">
        <f>S229*H229</f>
        <v>0</v>
      </c>
      <c r="AR229" s="207" t="s">
        <v>164</v>
      </c>
      <c r="AT229" s="207" t="s">
        <v>159</v>
      </c>
      <c r="AU229" s="207" t="s">
        <v>165</v>
      </c>
      <c r="AY229" s="17" t="s">
        <v>155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7" t="s">
        <v>89</v>
      </c>
      <c r="BK229" s="208">
        <f>ROUND(I229*H229,2)</f>
        <v>0</v>
      </c>
      <c r="BL229" s="17" t="s">
        <v>164</v>
      </c>
      <c r="BM229" s="207" t="s">
        <v>337</v>
      </c>
    </row>
    <row r="230" spans="2:65" s="13" customFormat="1" ht="11.25" x14ac:dyDescent="0.2">
      <c r="B230" s="220"/>
      <c r="C230" s="221"/>
      <c r="D230" s="211" t="s">
        <v>167</v>
      </c>
      <c r="E230" s="222" t="s">
        <v>1</v>
      </c>
      <c r="F230" s="223" t="s">
        <v>338</v>
      </c>
      <c r="G230" s="221"/>
      <c r="H230" s="224">
        <v>514.4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167</v>
      </c>
      <c r="AU230" s="230" t="s">
        <v>165</v>
      </c>
      <c r="AV230" s="13" t="s">
        <v>91</v>
      </c>
      <c r="AW230" s="13" t="s">
        <v>38</v>
      </c>
      <c r="AX230" s="13" t="s">
        <v>89</v>
      </c>
      <c r="AY230" s="230" t="s">
        <v>155</v>
      </c>
    </row>
    <row r="231" spans="2:65" s="11" customFormat="1" ht="20.85" customHeight="1" x14ac:dyDescent="0.2">
      <c r="B231" s="180"/>
      <c r="C231" s="181"/>
      <c r="D231" s="182" t="s">
        <v>81</v>
      </c>
      <c r="E231" s="194" t="s">
        <v>339</v>
      </c>
      <c r="F231" s="194" t="s">
        <v>340</v>
      </c>
      <c r="G231" s="181"/>
      <c r="H231" s="181"/>
      <c r="I231" s="184"/>
      <c r="J231" s="195">
        <f>BK231</f>
        <v>0</v>
      </c>
      <c r="K231" s="181"/>
      <c r="L231" s="186"/>
      <c r="M231" s="187"/>
      <c r="N231" s="188"/>
      <c r="O231" s="188"/>
      <c r="P231" s="189">
        <f>SUM(P232:P235)</f>
        <v>0</v>
      </c>
      <c r="Q231" s="188"/>
      <c r="R231" s="189">
        <f>SUM(R232:R235)</f>
        <v>60.525329999999997</v>
      </c>
      <c r="S231" s="188"/>
      <c r="T231" s="190">
        <f>SUM(T232:T235)</f>
        <v>0</v>
      </c>
      <c r="AR231" s="191" t="s">
        <v>89</v>
      </c>
      <c r="AT231" s="192" t="s">
        <v>81</v>
      </c>
      <c r="AU231" s="192" t="s">
        <v>91</v>
      </c>
      <c r="AY231" s="191" t="s">
        <v>155</v>
      </c>
      <c r="BK231" s="193">
        <f>SUM(BK232:BK235)</f>
        <v>0</v>
      </c>
    </row>
    <row r="232" spans="2:65" s="1" customFormat="1" ht="16.5" customHeight="1" x14ac:dyDescent="0.2">
      <c r="B232" s="34"/>
      <c r="C232" s="196" t="s">
        <v>341</v>
      </c>
      <c r="D232" s="196" t="s">
        <v>159</v>
      </c>
      <c r="E232" s="197" t="s">
        <v>342</v>
      </c>
      <c r="F232" s="198" t="s">
        <v>343</v>
      </c>
      <c r="G232" s="199" t="s">
        <v>162</v>
      </c>
      <c r="H232" s="200">
        <v>257.2</v>
      </c>
      <c r="I232" s="201"/>
      <c r="J232" s="202">
        <f>ROUND(I232*H232,2)</f>
        <v>0</v>
      </c>
      <c r="K232" s="198" t="s">
        <v>163</v>
      </c>
      <c r="L232" s="38"/>
      <c r="M232" s="203" t="s">
        <v>1</v>
      </c>
      <c r="N232" s="204" t="s">
        <v>47</v>
      </c>
      <c r="O232" s="66"/>
      <c r="P232" s="205">
        <f>O232*H232</f>
        <v>0</v>
      </c>
      <c r="Q232" s="205">
        <v>8.5650000000000004E-2</v>
      </c>
      <c r="R232" s="205">
        <f>Q232*H232</f>
        <v>22.02918</v>
      </c>
      <c r="S232" s="205">
        <v>0</v>
      </c>
      <c r="T232" s="206">
        <f>S232*H232</f>
        <v>0</v>
      </c>
      <c r="AR232" s="207" t="s">
        <v>164</v>
      </c>
      <c r="AT232" s="207" t="s">
        <v>159</v>
      </c>
      <c r="AU232" s="207" t="s">
        <v>165</v>
      </c>
      <c r="AY232" s="17" t="s">
        <v>155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7" t="s">
        <v>89</v>
      </c>
      <c r="BK232" s="208">
        <f>ROUND(I232*H232,2)</f>
        <v>0</v>
      </c>
      <c r="BL232" s="17" t="s">
        <v>164</v>
      </c>
      <c r="BM232" s="207" t="s">
        <v>344</v>
      </c>
    </row>
    <row r="233" spans="2:65" s="13" customFormat="1" ht="11.25" x14ac:dyDescent="0.2">
      <c r="B233" s="220"/>
      <c r="C233" s="221"/>
      <c r="D233" s="211" t="s">
        <v>167</v>
      </c>
      <c r="E233" s="222" t="s">
        <v>1</v>
      </c>
      <c r="F233" s="223" t="s">
        <v>169</v>
      </c>
      <c r="G233" s="221"/>
      <c r="H233" s="224">
        <v>257.2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167</v>
      </c>
      <c r="AU233" s="230" t="s">
        <v>165</v>
      </c>
      <c r="AV233" s="13" t="s">
        <v>91</v>
      </c>
      <c r="AW233" s="13" t="s">
        <v>38</v>
      </c>
      <c r="AX233" s="13" t="s">
        <v>89</v>
      </c>
      <c r="AY233" s="230" t="s">
        <v>155</v>
      </c>
    </row>
    <row r="234" spans="2:65" s="1" customFormat="1" ht="16.5" customHeight="1" x14ac:dyDescent="0.2">
      <c r="B234" s="34"/>
      <c r="C234" s="231" t="s">
        <v>345</v>
      </c>
      <c r="D234" s="231" t="s">
        <v>208</v>
      </c>
      <c r="E234" s="232" t="s">
        <v>346</v>
      </c>
      <c r="F234" s="233" t="s">
        <v>347</v>
      </c>
      <c r="G234" s="234" t="s">
        <v>162</v>
      </c>
      <c r="H234" s="235">
        <v>233.31</v>
      </c>
      <c r="I234" s="236"/>
      <c r="J234" s="237">
        <f>ROUND(I234*H234,2)</f>
        <v>0</v>
      </c>
      <c r="K234" s="233" t="s">
        <v>163</v>
      </c>
      <c r="L234" s="238"/>
      <c r="M234" s="239" t="s">
        <v>1</v>
      </c>
      <c r="N234" s="240" t="s">
        <v>47</v>
      </c>
      <c r="O234" s="66"/>
      <c r="P234" s="205">
        <f>O234*H234</f>
        <v>0</v>
      </c>
      <c r="Q234" s="205">
        <v>0.16500000000000001</v>
      </c>
      <c r="R234" s="205">
        <f>Q234*H234</f>
        <v>38.49615</v>
      </c>
      <c r="S234" s="205">
        <v>0</v>
      </c>
      <c r="T234" s="206">
        <f>S234*H234</f>
        <v>0</v>
      </c>
      <c r="AR234" s="207" t="s">
        <v>202</v>
      </c>
      <c r="AT234" s="207" t="s">
        <v>208</v>
      </c>
      <c r="AU234" s="207" t="s">
        <v>165</v>
      </c>
      <c r="AY234" s="17" t="s">
        <v>155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89</v>
      </c>
      <c r="BK234" s="208">
        <f>ROUND(I234*H234,2)</f>
        <v>0</v>
      </c>
      <c r="BL234" s="17" t="s">
        <v>164</v>
      </c>
      <c r="BM234" s="207" t="s">
        <v>348</v>
      </c>
    </row>
    <row r="235" spans="2:65" s="13" customFormat="1" ht="11.25" x14ac:dyDescent="0.2">
      <c r="B235" s="220"/>
      <c r="C235" s="221"/>
      <c r="D235" s="211" t="s">
        <v>167</v>
      </c>
      <c r="E235" s="222" t="s">
        <v>1</v>
      </c>
      <c r="F235" s="223" t="s">
        <v>349</v>
      </c>
      <c r="G235" s="221"/>
      <c r="H235" s="224">
        <v>233.31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167</v>
      </c>
      <c r="AU235" s="230" t="s">
        <v>165</v>
      </c>
      <c r="AV235" s="13" t="s">
        <v>91</v>
      </c>
      <c r="AW235" s="13" t="s">
        <v>38</v>
      </c>
      <c r="AX235" s="13" t="s">
        <v>89</v>
      </c>
      <c r="AY235" s="230" t="s">
        <v>155</v>
      </c>
    </row>
    <row r="236" spans="2:65" s="11" customFormat="1" ht="22.9" customHeight="1" x14ac:dyDescent="0.2">
      <c r="B236" s="180"/>
      <c r="C236" s="181"/>
      <c r="D236" s="182" t="s">
        <v>81</v>
      </c>
      <c r="E236" s="194" t="s">
        <v>350</v>
      </c>
      <c r="F236" s="194" t="s">
        <v>351</v>
      </c>
      <c r="G236" s="181"/>
      <c r="H236" s="181"/>
      <c r="I236" s="184"/>
      <c r="J236" s="195">
        <f>BK236</f>
        <v>0</v>
      </c>
      <c r="K236" s="181"/>
      <c r="L236" s="186"/>
      <c r="M236" s="187"/>
      <c r="N236" s="188"/>
      <c r="O236" s="188"/>
      <c r="P236" s="189">
        <f>SUM(P237:P244)</f>
        <v>0</v>
      </c>
      <c r="Q236" s="188"/>
      <c r="R236" s="189">
        <f>SUM(R237:R244)</f>
        <v>1135.1592000000001</v>
      </c>
      <c r="S236" s="188"/>
      <c r="T236" s="190">
        <f>SUM(T237:T244)</f>
        <v>0</v>
      </c>
      <c r="AR236" s="191" t="s">
        <v>89</v>
      </c>
      <c r="AT236" s="192" t="s">
        <v>81</v>
      </c>
      <c r="AU236" s="192" t="s">
        <v>89</v>
      </c>
      <c r="AY236" s="191" t="s">
        <v>155</v>
      </c>
      <c r="BK236" s="193">
        <f>SUM(BK237:BK244)</f>
        <v>0</v>
      </c>
    </row>
    <row r="237" spans="2:65" s="1" customFormat="1" ht="16.5" customHeight="1" x14ac:dyDescent="0.2">
      <c r="B237" s="34"/>
      <c r="C237" s="196" t="s">
        <v>352</v>
      </c>
      <c r="D237" s="196" t="s">
        <v>159</v>
      </c>
      <c r="E237" s="197" t="s">
        <v>353</v>
      </c>
      <c r="F237" s="198" t="s">
        <v>354</v>
      </c>
      <c r="G237" s="199" t="s">
        <v>162</v>
      </c>
      <c r="H237" s="200">
        <v>3636</v>
      </c>
      <c r="I237" s="201"/>
      <c r="J237" s="202">
        <f>ROUND(I237*H237,2)</f>
        <v>0</v>
      </c>
      <c r="K237" s="198" t="s">
        <v>163</v>
      </c>
      <c r="L237" s="38"/>
      <c r="M237" s="203" t="s">
        <v>1</v>
      </c>
      <c r="N237" s="204" t="s">
        <v>47</v>
      </c>
      <c r="O237" s="66"/>
      <c r="P237" s="205">
        <f>O237*H237</f>
        <v>0</v>
      </c>
      <c r="Q237" s="205">
        <v>4.0999999999999999E-4</v>
      </c>
      <c r="R237" s="205">
        <f>Q237*H237</f>
        <v>1.4907599999999999</v>
      </c>
      <c r="S237" s="205">
        <v>0</v>
      </c>
      <c r="T237" s="206">
        <f>S237*H237</f>
        <v>0</v>
      </c>
      <c r="AR237" s="207" t="s">
        <v>164</v>
      </c>
      <c r="AT237" s="207" t="s">
        <v>159</v>
      </c>
      <c r="AU237" s="207" t="s">
        <v>91</v>
      </c>
      <c r="AY237" s="17" t="s">
        <v>155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7" t="s">
        <v>89</v>
      </c>
      <c r="BK237" s="208">
        <f>ROUND(I237*H237,2)</f>
        <v>0</v>
      </c>
      <c r="BL237" s="17" t="s">
        <v>164</v>
      </c>
      <c r="BM237" s="207" t="s">
        <v>355</v>
      </c>
    </row>
    <row r="238" spans="2:65" s="13" customFormat="1" ht="11.25" x14ac:dyDescent="0.2">
      <c r="B238" s="220"/>
      <c r="C238" s="221"/>
      <c r="D238" s="211" t="s">
        <v>167</v>
      </c>
      <c r="E238" s="222" t="s">
        <v>1</v>
      </c>
      <c r="F238" s="223" t="s">
        <v>356</v>
      </c>
      <c r="G238" s="221"/>
      <c r="H238" s="224">
        <v>3636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167</v>
      </c>
      <c r="AU238" s="230" t="s">
        <v>91</v>
      </c>
      <c r="AV238" s="13" t="s">
        <v>91</v>
      </c>
      <c r="AW238" s="13" t="s">
        <v>38</v>
      </c>
      <c r="AX238" s="13" t="s">
        <v>89</v>
      </c>
      <c r="AY238" s="230" t="s">
        <v>155</v>
      </c>
    </row>
    <row r="239" spans="2:65" s="1" customFormat="1" ht="16.5" customHeight="1" x14ac:dyDescent="0.2">
      <c r="B239" s="34"/>
      <c r="C239" s="196" t="s">
        <v>357</v>
      </c>
      <c r="D239" s="196" t="s">
        <v>159</v>
      </c>
      <c r="E239" s="197" t="s">
        <v>358</v>
      </c>
      <c r="F239" s="198" t="s">
        <v>359</v>
      </c>
      <c r="G239" s="199" t="s">
        <v>162</v>
      </c>
      <c r="H239" s="200">
        <v>3636</v>
      </c>
      <c r="I239" s="201"/>
      <c r="J239" s="202">
        <f>ROUND(I239*H239,2)</f>
        <v>0</v>
      </c>
      <c r="K239" s="198" t="s">
        <v>163</v>
      </c>
      <c r="L239" s="38"/>
      <c r="M239" s="203" t="s">
        <v>1</v>
      </c>
      <c r="N239" s="204" t="s">
        <v>47</v>
      </c>
      <c r="O239" s="66"/>
      <c r="P239" s="205">
        <f>O239*H239</f>
        <v>0</v>
      </c>
      <c r="Q239" s="205">
        <v>6.0999999999999997E-4</v>
      </c>
      <c r="R239" s="205">
        <f>Q239*H239</f>
        <v>2.2179599999999997</v>
      </c>
      <c r="S239" s="205">
        <v>0</v>
      </c>
      <c r="T239" s="206">
        <f>S239*H239</f>
        <v>0</v>
      </c>
      <c r="AR239" s="207" t="s">
        <v>164</v>
      </c>
      <c r="AT239" s="207" t="s">
        <v>159</v>
      </c>
      <c r="AU239" s="207" t="s">
        <v>91</v>
      </c>
      <c r="AY239" s="17" t="s">
        <v>155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89</v>
      </c>
      <c r="BK239" s="208">
        <f>ROUND(I239*H239,2)</f>
        <v>0</v>
      </c>
      <c r="BL239" s="17" t="s">
        <v>164</v>
      </c>
      <c r="BM239" s="207" t="s">
        <v>360</v>
      </c>
    </row>
    <row r="240" spans="2:65" s="13" customFormat="1" ht="11.25" x14ac:dyDescent="0.2">
      <c r="B240" s="220"/>
      <c r="C240" s="221"/>
      <c r="D240" s="211" t="s">
        <v>167</v>
      </c>
      <c r="E240" s="222" t="s">
        <v>1</v>
      </c>
      <c r="F240" s="223" t="s">
        <v>356</v>
      </c>
      <c r="G240" s="221"/>
      <c r="H240" s="224">
        <v>3636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167</v>
      </c>
      <c r="AU240" s="230" t="s">
        <v>91</v>
      </c>
      <c r="AV240" s="13" t="s">
        <v>91</v>
      </c>
      <c r="AW240" s="13" t="s">
        <v>38</v>
      </c>
      <c r="AX240" s="13" t="s">
        <v>89</v>
      </c>
      <c r="AY240" s="230" t="s">
        <v>155</v>
      </c>
    </row>
    <row r="241" spans="2:65" s="1" customFormat="1" ht="16.5" customHeight="1" x14ac:dyDescent="0.2">
      <c r="B241" s="34"/>
      <c r="C241" s="196" t="s">
        <v>361</v>
      </c>
      <c r="D241" s="196" t="s">
        <v>159</v>
      </c>
      <c r="E241" s="197" t="s">
        <v>362</v>
      </c>
      <c r="F241" s="198" t="s">
        <v>363</v>
      </c>
      <c r="G241" s="199" t="s">
        <v>162</v>
      </c>
      <c r="H241" s="200">
        <v>3636</v>
      </c>
      <c r="I241" s="201"/>
      <c r="J241" s="202">
        <f>ROUND(I241*H241,2)</f>
        <v>0</v>
      </c>
      <c r="K241" s="198" t="s">
        <v>163</v>
      </c>
      <c r="L241" s="38"/>
      <c r="M241" s="203" t="s">
        <v>1</v>
      </c>
      <c r="N241" s="204" t="s">
        <v>47</v>
      </c>
      <c r="O241" s="66"/>
      <c r="P241" s="205">
        <f>O241*H241</f>
        <v>0</v>
      </c>
      <c r="Q241" s="205">
        <v>0.12966</v>
      </c>
      <c r="R241" s="205">
        <f>Q241*H241</f>
        <v>471.44376</v>
      </c>
      <c r="S241" s="205">
        <v>0</v>
      </c>
      <c r="T241" s="206">
        <f>S241*H241</f>
        <v>0</v>
      </c>
      <c r="AR241" s="207" t="s">
        <v>164</v>
      </c>
      <c r="AT241" s="207" t="s">
        <v>159</v>
      </c>
      <c r="AU241" s="207" t="s">
        <v>91</v>
      </c>
      <c r="AY241" s="17" t="s">
        <v>155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7" t="s">
        <v>89</v>
      </c>
      <c r="BK241" s="208">
        <f>ROUND(I241*H241,2)</f>
        <v>0</v>
      </c>
      <c r="BL241" s="17" t="s">
        <v>164</v>
      </c>
      <c r="BM241" s="207" t="s">
        <v>364</v>
      </c>
    </row>
    <row r="242" spans="2:65" s="13" customFormat="1" ht="11.25" x14ac:dyDescent="0.2">
      <c r="B242" s="220"/>
      <c r="C242" s="221"/>
      <c r="D242" s="211" t="s">
        <v>167</v>
      </c>
      <c r="E242" s="222" t="s">
        <v>1</v>
      </c>
      <c r="F242" s="223" t="s">
        <v>356</v>
      </c>
      <c r="G242" s="221"/>
      <c r="H242" s="224">
        <v>3636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167</v>
      </c>
      <c r="AU242" s="230" t="s">
        <v>91</v>
      </c>
      <c r="AV242" s="13" t="s">
        <v>91</v>
      </c>
      <c r="AW242" s="13" t="s">
        <v>38</v>
      </c>
      <c r="AX242" s="13" t="s">
        <v>89</v>
      </c>
      <c r="AY242" s="230" t="s">
        <v>155</v>
      </c>
    </row>
    <row r="243" spans="2:65" s="1" customFormat="1" ht="16.5" customHeight="1" x14ac:dyDescent="0.2">
      <c r="B243" s="34"/>
      <c r="C243" s="196" t="s">
        <v>365</v>
      </c>
      <c r="D243" s="196" t="s">
        <v>159</v>
      </c>
      <c r="E243" s="197" t="s">
        <v>366</v>
      </c>
      <c r="F243" s="198" t="s">
        <v>367</v>
      </c>
      <c r="G243" s="199" t="s">
        <v>162</v>
      </c>
      <c r="H243" s="200">
        <v>3636</v>
      </c>
      <c r="I243" s="201"/>
      <c r="J243" s="202">
        <f>ROUND(I243*H243,2)</f>
        <v>0</v>
      </c>
      <c r="K243" s="198" t="s">
        <v>163</v>
      </c>
      <c r="L243" s="38"/>
      <c r="M243" s="203" t="s">
        <v>1</v>
      </c>
      <c r="N243" s="204" t="s">
        <v>47</v>
      </c>
      <c r="O243" s="66"/>
      <c r="P243" s="205">
        <f>O243*H243</f>
        <v>0</v>
      </c>
      <c r="Q243" s="205">
        <v>0.18151999999999999</v>
      </c>
      <c r="R243" s="205">
        <f>Q243*H243</f>
        <v>660.00671999999997</v>
      </c>
      <c r="S243" s="205">
        <v>0</v>
      </c>
      <c r="T243" s="206">
        <f>S243*H243</f>
        <v>0</v>
      </c>
      <c r="AR243" s="207" t="s">
        <v>164</v>
      </c>
      <c r="AT243" s="207" t="s">
        <v>159</v>
      </c>
      <c r="AU243" s="207" t="s">
        <v>91</v>
      </c>
      <c r="AY243" s="17" t="s">
        <v>155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89</v>
      </c>
      <c r="BK243" s="208">
        <f>ROUND(I243*H243,2)</f>
        <v>0</v>
      </c>
      <c r="BL243" s="17" t="s">
        <v>164</v>
      </c>
      <c r="BM243" s="207" t="s">
        <v>368</v>
      </c>
    </row>
    <row r="244" spans="2:65" s="13" customFormat="1" ht="11.25" x14ac:dyDescent="0.2">
      <c r="B244" s="220"/>
      <c r="C244" s="221"/>
      <c r="D244" s="211" t="s">
        <v>167</v>
      </c>
      <c r="E244" s="222" t="s">
        <v>1</v>
      </c>
      <c r="F244" s="223" t="s">
        <v>356</v>
      </c>
      <c r="G244" s="221"/>
      <c r="H244" s="224">
        <v>3636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167</v>
      </c>
      <c r="AU244" s="230" t="s">
        <v>91</v>
      </c>
      <c r="AV244" s="13" t="s">
        <v>91</v>
      </c>
      <c r="AW244" s="13" t="s">
        <v>38</v>
      </c>
      <c r="AX244" s="13" t="s">
        <v>89</v>
      </c>
      <c r="AY244" s="230" t="s">
        <v>155</v>
      </c>
    </row>
    <row r="245" spans="2:65" s="11" customFormat="1" ht="22.9" customHeight="1" x14ac:dyDescent="0.2">
      <c r="B245" s="180"/>
      <c r="C245" s="181"/>
      <c r="D245" s="182" t="s">
        <v>81</v>
      </c>
      <c r="E245" s="194" t="s">
        <v>202</v>
      </c>
      <c r="F245" s="194" t="s">
        <v>369</v>
      </c>
      <c r="G245" s="181"/>
      <c r="H245" s="181"/>
      <c r="I245" s="184"/>
      <c r="J245" s="195">
        <f>BK245</f>
        <v>0</v>
      </c>
      <c r="K245" s="181"/>
      <c r="L245" s="186"/>
      <c r="M245" s="187"/>
      <c r="N245" s="188"/>
      <c r="O245" s="188"/>
      <c r="P245" s="189">
        <f>P246</f>
        <v>0</v>
      </c>
      <c r="Q245" s="188"/>
      <c r="R245" s="189">
        <f>R246</f>
        <v>9.6461000000000005E-2</v>
      </c>
      <c r="S245" s="188"/>
      <c r="T245" s="190">
        <f>T246</f>
        <v>0</v>
      </c>
      <c r="AR245" s="191" t="s">
        <v>89</v>
      </c>
      <c r="AT245" s="192" t="s">
        <v>81</v>
      </c>
      <c r="AU245" s="192" t="s">
        <v>89</v>
      </c>
      <c r="AY245" s="191" t="s">
        <v>155</v>
      </c>
      <c r="BK245" s="193">
        <f>BK246</f>
        <v>0</v>
      </c>
    </row>
    <row r="246" spans="2:65" s="11" customFormat="1" ht="20.85" customHeight="1" x14ac:dyDescent="0.2">
      <c r="B246" s="180"/>
      <c r="C246" s="181"/>
      <c r="D246" s="182" t="s">
        <v>81</v>
      </c>
      <c r="E246" s="194" t="s">
        <v>370</v>
      </c>
      <c r="F246" s="194" t="s">
        <v>371</v>
      </c>
      <c r="G246" s="181"/>
      <c r="H246" s="181"/>
      <c r="I246" s="184"/>
      <c r="J246" s="195">
        <f>BK246</f>
        <v>0</v>
      </c>
      <c r="K246" s="181"/>
      <c r="L246" s="186"/>
      <c r="M246" s="187"/>
      <c r="N246" s="188"/>
      <c r="O246" s="188"/>
      <c r="P246" s="189">
        <f>SUM(P247:P252)</f>
        <v>0</v>
      </c>
      <c r="Q246" s="188"/>
      <c r="R246" s="189">
        <f>SUM(R247:R252)</f>
        <v>9.6461000000000005E-2</v>
      </c>
      <c r="S246" s="188"/>
      <c r="T246" s="190">
        <f>SUM(T247:T252)</f>
        <v>0</v>
      </c>
      <c r="AR246" s="191" t="s">
        <v>89</v>
      </c>
      <c r="AT246" s="192" t="s">
        <v>81</v>
      </c>
      <c r="AU246" s="192" t="s">
        <v>91</v>
      </c>
      <c r="AY246" s="191" t="s">
        <v>155</v>
      </c>
      <c r="BK246" s="193">
        <f>SUM(BK247:BK252)</f>
        <v>0</v>
      </c>
    </row>
    <row r="247" spans="2:65" s="1" customFormat="1" ht="16.5" customHeight="1" x14ac:dyDescent="0.2">
      <c r="B247" s="34"/>
      <c r="C247" s="196" t="s">
        <v>372</v>
      </c>
      <c r="D247" s="196" t="s">
        <v>159</v>
      </c>
      <c r="E247" s="197" t="s">
        <v>373</v>
      </c>
      <c r="F247" s="198" t="s">
        <v>374</v>
      </c>
      <c r="G247" s="199" t="s">
        <v>185</v>
      </c>
      <c r="H247" s="200">
        <v>53</v>
      </c>
      <c r="I247" s="201"/>
      <c r="J247" s="202">
        <f>ROUND(I247*H247,2)</f>
        <v>0</v>
      </c>
      <c r="K247" s="198" t="s">
        <v>163</v>
      </c>
      <c r="L247" s="38"/>
      <c r="M247" s="203" t="s">
        <v>1</v>
      </c>
      <c r="N247" s="204" t="s">
        <v>47</v>
      </c>
      <c r="O247" s="66"/>
      <c r="P247" s="205">
        <f>O247*H247</f>
        <v>0</v>
      </c>
      <c r="Q247" s="205">
        <v>1.0000000000000001E-5</v>
      </c>
      <c r="R247" s="205">
        <f>Q247*H247</f>
        <v>5.3000000000000009E-4</v>
      </c>
      <c r="S247" s="205">
        <v>0</v>
      </c>
      <c r="T247" s="206">
        <f>S247*H247</f>
        <v>0</v>
      </c>
      <c r="AR247" s="207" t="s">
        <v>164</v>
      </c>
      <c r="AT247" s="207" t="s">
        <v>159</v>
      </c>
      <c r="AU247" s="207" t="s">
        <v>165</v>
      </c>
      <c r="AY247" s="17" t="s">
        <v>155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89</v>
      </c>
      <c r="BK247" s="208">
        <f>ROUND(I247*H247,2)</f>
        <v>0</v>
      </c>
      <c r="BL247" s="17" t="s">
        <v>164</v>
      </c>
      <c r="BM247" s="207" t="s">
        <v>375</v>
      </c>
    </row>
    <row r="248" spans="2:65" s="13" customFormat="1" ht="11.25" x14ac:dyDescent="0.2">
      <c r="B248" s="220"/>
      <c r="C248" s="221"/>
      <c r="D248" s="211" t="s">
        <v>167</v>
      </c>
      <c r="E248" s="222" t="s">
        <v>1</v>
      </c>
      <c r="F248" s="223" t="s">
        <v>376</v>
      </c>
      <c r="G248" s="221"/>
      <c r="H248" s="224">
        <v>42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167</v>
      </c>
      <c r="AU248" s="230" t="s">
        <v>165</v>
      </c>
      <c r="AV248" s="13" t="s">
        <v>91</v>
      </c>
      <c r="AW248" s="13" t="s">
        <v>38</v>
      </c>
      <c r="AX248" s="13" t="s">
        <v>82</v>
      </c>
      <c r="AY248" s="230" t="s">
        <v>155</v>
      </c>
    </row>
    <row r="249" spans="2:65" s="13" customFormat="1" ht="11.25" x14ac:dyDescent="0.2">
      <c r="B249" s="220"/>
      <c r="C249" s="221"/>
      <c r="D249" s="211" t="s">
        <v>167</v>
      </c>
      <c r="E249" s="222" t="s">
        <v>1</v>
      </c>
      <c r="F249" s="223" t="s">
        <v>157</v>
      </c>
      <c r="G249" s="221"/>
      <c r="H249" s="224">
        <v>11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167</v>
      </c>
      <c r="AU249" s="230" t="s">
        <v>165</v>
      </c>
      <c r="AV249" s="13" t="s">
        <v>91</v>
      </c>
      <c r="AW249" s="13" t="s">
        <v>38</v>
      </c>
      <c r="AX249" s="13" t="s">
        <v>82</v>
      </c>
      <c r="AY249" s="230" t="s">
        <v>155</v>
      </c>
    </row>
    <row r="250" spans="2:65" s="14" customFormat="1" ht="11.25" x14ac:dyDescent="0.2">
      <c r="B250" s="241"/>
      <c r="C250" s="242"/>
      <c r="D250" s="211" t="s">
        <v>167</v>
      </c>
      <c r="E250" s="243" t="s">
        <v>1</v>
      </c>
      <c r="F250" s="244" t="s">
        <v>249</v>
      </c>
      <c r="G250" s="242"/>
      <c r="H250" s="245">
        <v>53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167</v>
      </c>
      <c r="AU250" s="251" t="s">
        <v>165</v>
      </c>
      <c r="AV250" s="14" t="s">
        <v>164</v>
      </c>
      <c r="AW250" s="14" t="s">
        <v>38</v>
      </c>
      <c r="AX250" s="14" t="s">
        <v>89</v>
      </c>
      <c r="AY250" s="251" t="s">
        <v>155</v>
      </c>
    </row>
    <row r="251" spans="2:65" s="1" customFormat="1" ht="16.5" customHeight="1" x14ac:dyDescent="0.2">
      <c r="B251" s="34"/>
      <c r="C251" s="231" t="s">
        <v>377</v>
      </c>
      <c r="D251" s="231" t="s">
        <v>208</v>
      </c>
      <c r="E251" s="232" t="s">
        <v>378</v>
      </c>
      <c r="F251" s="233" t="s">
        <v>379</v>
      </c>
      <c r="G251" s="234" t="s">
        <v>185</v>
      </c>
      <c r="H251" s="235">
        <v>28.05</v>
      </c>
      <c r="I251" s="236"/>
      <c r="J251" s="237">
        <f>ROUND(I251*H251,2)</f>
        <v>0</v>
      </c>
      <c r="K251" s="233" t="s">
        <v>163</v>
      </c>
      <c r="L251" s="238"/>
      <c r="M251" s="239" t="s">
        <v>1</v>
      </c>
      <c r="N251" s="240" t="s">
        <v>47</v>
      </c>
      <c r="O251" s="66"/>
      <c r="P251" s="205">
        <f>O251*H251</f>
        <v>0</v>
      </c>
      <c r="Q251" s="205">
        <v>3.4199999999999999E-3</v>
      </c>
      <c r="R251" s="205">
        <f>Q251*H251</f>
        <v>9.5931000000000002E-2</v>
      </c>
      <c r="S251" s="205">
        <v>0</v>
      </c>
      <c r="T251" s="206">
        <f>S251*H251</f>
        <v>0</v>
      </c>
      <c r="AR251" s="207" t="s">
        <v>202</v>
      </c>
      <c r="AT251" s="207" t="s">
        <v>208</v>
      </c>
      <c r="AU251" s="207" t="s">
        <v>165</v>
      </c>
      <c r="AY251" s="17" t="s">
        <v>155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7" t="s">
        <v>89</v>
      </c>
      <c r="BK251" s="208">
        <f>ROUND(I251*H251,2)</f>
        <v>0</v>
      </c>
      <c r="BL251" s="17" t="s">
        <v>164</v>
      </c>
      <c r="BM251" s="207" t="s">
        <v>380</v>
      </c>
    </row>
    <row r="252" spans="2:65" s="13" customFormat="1" ht="11.25" x14ac:dyDescent="0.2">
      <c r="B252" s="220"/>
      <c r="C252" s="221"/>
      <c r="D252" s="211" t="s">
        <v>167</v>
      </c>
      <c r="E252" s="222" t="s">
        <v>1</v>
      </c>
      <c r="F252" s="223" t="s">
        <v>381</v>
      </c>
      <c r="G252" s="221"/>
      <c r="H252" s="224">
        <v>28.05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167</v>
      </c>
      <c r="AU252" s="230" t="s">
        <v>165</v>
      </c>
      <c r="AV252" s="13" t="s">
        <v>91</v>
      </c>
      <c r="AW252" s="13" t="s">
        <v>38</v>
      </c>
      <c r="AX252" s="13" t="s">
        <v>89</v>
      </c>
      <c r="AY252" s="230" t="s">
        <v>155</v>
      </c>
    </row>
    <row r="253" spans="2:65" s="11" customFormat="1" ht="22.9" customHeight="1" x14ac:dyDescent="0.2">
      <c r="B253" s="180"/>
      <c r="C253" s="181"/>
      <c r="D253" s="182" t="s">
        <v>81</v>
      </c>
      <c r="E253" s="194" t="s">
        <v>382</v>
      </c>
      <c r="F253" s="194" t="s">
        <v>383</v>
      </c>
      <c r="G253" s="181"/>
      <c r="H253" s="181"/>
      <c r="I253" s="184"/>
      <c r="J253" s="195">
        <f>BK253</f>
        <v>0</v>
      </c>
      <c r="K253" s="181"/>
      <c r="L253" s="186"/>
      <c r="M253" s="187"/>
      <c r="N253" s="188"/>
      <c r="O253" s="188"/>
      <c r="P253" s="189">
        <f>SUM(P254:P283)</f>
        <v>0</v>
      </c>
      <c r="Q253" s="188"/>
      <c r="R253" s="189">
        <f>SUM(R254:R283)</f>
        <v>21.966159999999999</v>
      </c>
      <c r="S253" s="188"/>
      <c r="T253" s="190">
        <f>SUM(T254:T283)</f>
        <v>0</v>
      </c>
      <c r="AR253" s="191" t="s">
        <v>89</v>
      </c>
      <c r="AT253" s="192" t="s">
        <v>81</v>
      </c>
      <c r="AU253" s="192" t="s">
        <v>89</v>
      </c>
      <c r="AY253" s="191" t="s">
        <v>155</v>
      </c>
      <c r="BK253" s="193">
        <f>SUM(BK254:BK283)</f>
        <v>0</v>
      </c>
    </row>
    <row r="254" spans="2:65" s="1" customFormat="1" ht="16.5" customHeight="1" x14ac:dyDescent="0.2">
      <c r="B254" s="34"/>
      <c r="C254" s="196" t="s">
        <v>384</v>
      </c>
      <c r="D254" s="196" t="s">
        <v>159</v>
      </c>
      <c r="E254" s="197" t="s">
        <v>385</v>
      </c>
      <c r="F254" s="198" t="s">
        <v>386</v>
      </c>
      <c r="G254" s="199" t="s">
        <v>387</v>
      </c>
      <c r="H254" s="200">
        <v>8</v>
      </c>
      <c r="I254" s="201"/>
      <c r="J254" s="202">
        <f>ROUND(I254*H254,2)</f>
        <v>0</v>
      </c>
      <c r="K254" s="198" t="s">
        <v>163</v>
      </c>
      <c r="L254" s="38"/>
      <c r="M254" s="203" t="s">
        <v>1</v>
      </c>
      <c r="N254" s="204" t="s">
        <v>47</v>
      </c>
      <c r="O254" s="66"/>
      <c r="P254" s="205">
        <f>O254*H254</f>
        <v>0</v>
      </c>
      <c r="Q254" s="205">
        <v>0.14494000000000001</v>
      </c>
      <c r="R254" s="205">
        <f>Q254*H254</f>
        <v>1.1595200000000001</v>
      </c>
      <c r="S254" s="205">
        <v>0</v>
      </c>
      <c r="T254" s="206">
        <f>S254*H254</f>
        <v>0</v>
      </c>
      <c r="AR254" s="207" t="s">
        <v>164</v>
      </c>
      <c r="AT254" s="207" t="s">
        <v>159</v>
      </c>
      <c r="AU254" s="207" t="s">
        <v>91</v>
      </c>
      <c r="AY254" s="17" t="s">
        <v>155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7" t="s">
        <v>89</v>
      </c>
      <c r="BK254" s="208">
        <f>ROUND(I254*H254,2)</f>
        <v>0</v>
      </c>
      <c r="BL254" s="17" t="s">
        <v>164</v>
      </c>
      <c r="BM254" s="207" t="s">
        <v>388</v>
      </c>
    </row>
    <row r="255" spans="2:65" s="13" customFormat="1" ht="11.25" x14ac:dyDescent="0.2">
      <c r="B255" s="220"/>
      <c r="C255" s="221"/>
      <c r="D255" s="211" t="s">
        <v>167</v>
      </c>
      <c r="E255" s="222" t="s">
        <v>1</v>
      </c>
      <c r="F255" s="223" t="s">
        <v>202</v>
      </c>
      <c r="G255" s="221"/>
      <c r="H255" s="224">
        <v>8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167</v>
      </c>
      <c r="AU255" s="230" t="s">
        <v>91</v>
      </c>
      <c r="AV255" s="13" t="s">
        <v>91</v>
      </c>
      <c r="AW255" s="13" t="s">
        <v>38</v>
      </c>
      <c r="AX255" s="13" t="s">
        <v>89</v>
      </c>
      <c r="AY255" s="230" t="s">
        <v>155</v>
      </c>
    </row>
    <row r="256" spans="2:65" s="1" customFormat="1" ht="16.5" customHeight="1" x14ac:dyDescent="0.2">
      <c r="B256" s="34"/>
      <c r="C256" s="231" t="s">
        <v>389</v>
      </c>
      <c r="D256" s="231" t="s">
        <v>208</v>
      </c>
      <c r="E256" s="232" t="s">
        <v>390</v>
      </c>
      <c r="F256" s="233" t="s">
        <v>391</v>
      </c>
      <c r="G256" s="234" t="s">
        <v>387</v>
      </c>
      <c r="H256" s="235">
        <v>8</v>
      </c>
      <c r="I256" s="236"/>
      <c r="J256" s="237">
        <f>ROUND(I256*H256,2)</f>
        <v>0</v>
      </c>
      <c r="K256" s="233" t="s">
        <v>163</v>
      </c>
      <c r="L256" s="238"/>
      <c r="M256" s="239" t="s">
        <v>1</v>
      </c>
      <c r="N256" s="240" t="s">
        <v>47</v>
      </c>
      <c r="O256" s="66"/>
      <c r="P256" s="205">
        <f>O256*H256</f>
        <v>0</v>
      </c>
      <c r="Q256" s="205">
        <v>8.6999999999999994E-2</v>
      </c>
      <c r="R256" s="205">
        <f>Q256*H256</f>
        <v>0.69599999999999995</v>
      </c>
      <c r="S256" s="205">
        <v>0</v>
      </c>
      <c r="T256" s="206">
        <f>S256*H256</f>
        <v>0</v>
      </c>
      <c r="AR256" s="207" t="s">
        <v>202</v>
      </c>
      <c r="AT256" s="207" t="s">
        <v>208</v>
      </c>
      <c r="AU256" s="207" t="s">
        <v>91</v>
      </c>
      <c r="AY256" s="17" t="s">
        <v>155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89</v>
      </c>
      <c r="BK256" s="208">
        <f>ROUND(I256*H256,2)</f>
        <v>0</v>
      </c>
      <c r="BL256" s="17" t="s">
        <v>164</v>
      </c>
      <c r="BM256" s="207" t="s">
        <v>392</v>
      </c>
    </row>
    <row r="257" spans="2:65" s="13" customFormat="1" ht="11.25" x14ac:dyDescent="0.2">
      <c r="B257" s="220"/>
      <c r="C257" s="221"/>
      <c r="D257" s="211" t="s">
        <v>167</v>
      </c>
      <c r="E257" s="222" t="s">
        <v>1</v>
      </c>
      <c r="F257" s="223" t="s">
        <v>202</v>
      </c>
      <c r="G257" s="221"/>
      <c r="H257" s="224">
        <v>8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167</v>
      </c>
      <c r="AU257" s="230" t="s">
        <v>91</v>
      </c>
      <c r="AV257" s="13" t="s">
        <v>91</v>
      </c>
      <c r="AW257" s="13" t="s">
        <v>38</v>
      </c>
      <c r="AX257" s="13" t="s">
        <v>89</v>
      </c>
      <c r="AY257" s="230" t="s">
        <v>155</v>
      </c>
    </row>
    <row r="258" spans="2:65" s="1" customFormat="1" ht="16.5" customHeight="1" x14ac:dyDescent="0.2">
      <c r="B258" s="34"/>
      <c r="C258" s="231" t="s">
        <v>393</v>
      </c>
      <c r="D258" s="231" t="s">
        <v>208</v>
      </c>
      <c r="E258" s="232" t="s">
        <v>394</v>
      </c>
      <c r="F258" s="233" t="s">
        <v>395</v>
      </c>
      <c r="G258" s="234" t="s">
        <v>387</v>
      </c>
      <c r="H258" s="235">
        <v>8</v>
      </c>
      <c r="I258" s="236"/>
      <c r="J258" s="237">
        <f>ROUND(I258*H258,2)</f>
        <v>0</v>
      </c>
      <c r="K258" s="233" t="s">
        <v>163</v>
      </c>
      <c r="L258" s="238"/>
      <c r="M258" s="239" t="s">
        <v>1</v>
      </c>
      <c r="N258" s="240" t="s">
        <v>47</v>
      </c>
      <c r="O258" s="66"/>
      <c r="P258" s="205">
        <f>O258*H258</f>
        <v>0</v>
      </c>
      <c r="Q258" s="205">
        <v>0.10299999999999999</v>
      </c>
      <c r="R258" s="205">
        <f>Q258*H258</f>
        <v>0.82399999999999995</v>
      </c>
      <c r="S258" s="205">
        <v>0</v>
      </c>
      <c r="T258" s="206">
        <f>S258*H258</f>
        <v>0</v>
      </c>
      <c r="AR258" s="207" t="s">
        <v>202</v>
      </c>
      <c r="AT258" s="207" t="s">
        <v>208</v>
      </c>
      <c r="AU258" s="207" t="s">
        <v>91</v>
      </c>
      <c r="AY258" s="17" t="s">
        <v>155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89</v>
      </c>
      <c r="BK258" s="208">
        <f>ROUND(I258*H258,2)</f>
        <v>0</v>
      </c>
      <c r="BL258" s="17" t="s">
        <v>164</v>
      </c>
      <c r="BM258" s="207" t="s">
        <v>396</v>
      </c>
    </row>
    <row r="259" spans="2:65" s="13" customFormat="1" ht="11.25" x14ac:dyDescent="0.2">
      <c r="B259" s="220"/>
      <c r="C259" s="221"/>
      <c r="D259" s="211" t="s">
        <v>167</v>
      </c>
      <c r="E259" s="222" t="s">
        <v>1</v>
      </c>
      <c r="F259" s="223" t="s">
        <v>202</v>
      </c>
      <c r="G259" s="221"/>
      <c r="H259" s="224">
        <v>8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167</v>
      </c>
      <c r="AU259" s="230" t="s">
        <v>91</v>
      </c>
      <c r="AV259" s="13" t="s">
        <v>91</v>
      </c>
      <c r="AW259" s="13" t="s">
        <v>38</v>
      </c>
      <c r="AX259" s="13" t="s">
        <v>89</v>
      </c>
      <c r="AY259" s="230" t="s">
        <v>155</v>
      </c>
    </row>
    <row r="260" spans="2:65" s="1" customFormat="1" ht="16.5" customHeight="1" x14ac:dyDescent="0.2">
      <c r="B260" s="34"/>
      <c r="C260" s="231" t="s">
        <v>397</v>
      </c>
      <c r="D260" s="231" t="s">
        <v>208</v>
      </c>
      <c r="E260" s="232" t="s">
        <v>398</v>
      </c>
      <c r="F260" s="233" t="s">
        <v>399</v>
      </c>
      <c r="G260" s="234" t="s">
        <v>387</v>
      </c>
      <c r="H260" s="235">
        <v>8</v>
      </c>
      <c r="I260" s="236"/>
      <c r="J260" s="237">
        <f>ROUND(I260*H260,2)</f>
        <v>0</v>
      </c>
      <c r="K260" s="233" t="s">
        <v>163</v>
      </c>
      <c r="L260" s="238"/>
      <c r="M260" s="239" t="s">
        <v>1</v>
      </c>
      <c r="N260" s="240" t="s">
        <v>47</v>
      </c>
      <c r="O260" s="66"/>
      <c r="P260" s="205">
        <f>O260*H260</f>
        <v>0</v>
      </c>
      <c r="Q260" s="205">
        <v>0.17499999999999999</v>
      </c>
      <c r="R260" s="205">
        <f>Q260*H260</f>
        <v>1.4</v>
      </c>
      <c r="S260" s="205">
        <v>0</v>
      </c>
      <c r="T260" s="206">
        <f>S260*H260</f>
        <v>0</v>
      </c>
      <c r="AR260" s="207" t="s">
        <v>202</v>
      </c>
      <c r="AT260" s="207" t="s">
        <v>208</v>
      </c>
      <c r="AU260" s="207" t="s">
        <v>91</v>
      </c>
      <c r="AY260" s="17" t="s">
        <v>155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89</v>
      </c>
      <c r="BK260" s="208">
        <f>ROUND(I260*H260,2)</f>
        <v>0</v>
      </c>
      <c r="BL260" s="17" t="s">
        <v>164</v>
      </c>
      <c r="BM260" s="207" t="s">
        <v>400</v>
      </c>
    </row>
    <row r="261" spans="2:65" s="13" customFormat="1" ht="11.25" x14ac:dyDescent="0.2">
      <c r="B261" s="220"/>
      <c r="C261" s="221"/>
      <c r="D261" s="211" t="s">
        <v>167</v>
      </c>
      <c r="E261" s="222" t="s">
        <v>1</v>
      </c>
      <c r="F261" s="223" t="s">
        <v>202</v>
      </c>
      <c r="G261" s="221"/>
      <c r="H261" s="224">
        <v>8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167</v>
      </c>
      <c r="AU261" s="230" t="s">
        <v>91</v>
      </c>
      <c r="AV261" s="13" t="s">
        <v>91</v>
      </c>
      <c r="AW261" s="13" t="s">
        <v>38</v>
      </c>
      <c r="AX261" s="13" t="s">
        <v>89</v>
      </c>
      <c r="AY261" s="230" t="s">
        <v>155</v>
      </c>
    </row>
    <row r="262" spans="2:65" s="1" customFormat="1" ht="16.5" customHeight="1" x14ac:dyDescent="0.2">
      <c r="B262" s="34"/>
      <c r="C262" s="231" t="s">
        <v>315</v>
      </c>
      <c r="D262" s="231" t="s">
        <v>208</v>
      </c>
      <c r="E262" s="232" t="s">
        <v>401</v>
      </c>
      <c r="F262" s="233" t="s">
        <v>402</v>
      </c>
      <c r="G262" s="234" t="s">
        <v>387</v>
      </c>
      <c r="H262" s="235">
        <v>8</v>
      </c>
      <c r="I262" s="236"/>
      <c r="J262" s="237">
        <f>ROUND(I262*H262,2)</f>
        <v>0</v>
      </c>
      <c r="K262" s="233" t="s">
        <v>163</v>
      </c>
      <c r="L262" s="238"/>
      <c r="M262" s="239" t="s">
        <v>1</v>
      </c>
      <c r="N262" s="240" t="s">
        <v>47</v>
      </c>
      <c r="O262" s="66"/>
      <c r="P262" s="205">
        <f>O262*H262</f>
        <v>0</v>
      </c>
      <c r="Q262" s="205">
        <v>0.17</v>
      </c>
      <c r="R262" s="205">
        <f>Q262*H262</f>
        <v>1.36</v>
      </c>
      <c r="S262" s="205">
        <v>0</v>
      </c>
      <c r="T262" s="206">
        <f>S262*H262</f>
        <v>0</v>
      </c>
      <c r="AR262" s="207" t="s">
        <v>202</v>
      </c>
      <c r="AT262" s="207" t="s">
        <v>208</v>
      </c>
      <c r="AU262" s="207" t="s">
        <v>91</v>
      </c>
      <c r="AY262" s="17" t="s">
        <v>155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7" t="s">
        <v>89</v>
      </c>
      <c r="BK262" s="208">
        <f>ROUND(I262*H262,2)</f>
        <v>0</v>
      </c>
      <c r="BL262" s="17" t="s">
        <v>164</v>
      </c>
      <c r="BM262" s="207" t="s">
        <v>403</v>
      </c>
    </row>
    <row r="263" spans="2:65" s="13" customFormat="1" ht="11.25" x14ac:dyDescent="0.2">
      <c r="B263" s="220"/>
      <c r="C263" s="221"/>
      <c r="D263" s="211" t="s">
        <v>167</v>
      </c>
      <c r="E263" s="222" t="s">
        <v>1</v>
      </c>
      <c r="F263" s="223" t="s">
        <v>202</v>
      </c>
      <c r="G263" s="221"/>
      <c r="H263" s="224">
        <v>8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167</v>
      </c>
      <c r="AU263" s="230" t="s">
        <v>91</v>
      </c>
      <c r="AV263" s="13" t="s">
        <v>91</v>
      </c>
      <c r="AW263" s="13" t="s">
        <v>38</v>
      </c>
      <c r="AX263" s="13" t="s">
        <v>89</v>
      </c>
      <c r="AY263" s="230" t="s">
        <v>155</v>
      </c>
    </row>
    <row r="264" spans="2:65" s="1" customFormat="1" ht="16.5" customHeight="1" x14ac:dyDescent="0.2">
      <c r="B264" s="34"/>
      <c r="C264" s="196" t="s">
        <v>404</v>
      </c>
      <c r="D264" s="196" t="s">
        <v>159</v>
      </c>
      <c r="E264" s="197" t="s">
        <v>405</v>
      </c>
      <c r="F264" s="198" t="s">
        <v>406</v>
      </c>
      <c r="G264" s="199" t="s">
        <v>387</v>
      </c>
      <c r="H264" s="200">
        <v>8</v>
      </c>
      <c r="I264" s="201"/>
      <c r="J264" s="202">
        <f>ROUND(I264*H264,2)</f>
        <v>0</v>
      </c>
      <c r="K264" s="198" t="s">
        <v>163</v>
      </c>
      <c r="L264" s="38"/>
      <c r="M264" s="203" t="s">
        <v>1</v>
      </c>
      <c r="N264" s="204" t="s">
        <v>47</v>
      </c>
      <c r="O264" s="66"/>
      <c r="P264" s="205">
        <f>O264*H264</f>
        <v>0</v>
      </c>
      <c r="Q264" s="205">
        <v>0.21734000000000001</v>
      </c>
      <c r="R264" s="205">
        <f>Q264*H264</f>
        <v>1.73872</v>
      </c>
      <c r="S264" s="205">
        <v>0</v>
      </c>
      <c r="T264" s="206">
        <f>S264*H264</f>
        <v>0</v>
      </c>
      <c r="AR264" s="207" t="s">
        <v>164</v>
      </c>
      <c r="AT264" s="207" t="s">
        <v>159</v>
      </c>
      <c r="AU264" s="207" t="s">
        <v>91</v>
      </c>
      <c r="AY264" s="17" t="s">
        <v>155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7" t="s">
        <v>89</v>
      </c>
      <c r="BK264" s="208">
        <f>ROUND(I264*H264,2)</f>
        <v>0</v>
      </c>
      <c r="BL264" s="17" t="s">
        <v>164</v>
      </c>
      <c r="BM264" s="207" t="s">
        <v>407</v>
      </c>
    </row>
    <row r="265" spans="2:65" s="13" customFormat="1" ht="11.25" x14ac:dyDescent="0.2">
      <c r="B265" s="220"/>
      <c r="C265" s="221"/>
      <c r="D265" s="211" t="s">
        <v>167</v>
      </c>
      <c r="E265" s="222" t="s">
        <v>1</v>
      </c>
      <c r="F265" s="223" t="s">
        <v>202</v>
      </c>
      <c r="G265" s="221"/>
      <c r="H265" s="224">
        <v>8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167</v>
      </c>
      <c r="AU265" s="230" t="s">
        <v>91</v>
      </c>
      <c r="AV265" s="13" t="s">
        <v>91</v>
      </c>
      <c r="AW265" s="13" t="s">
        <v>38</v>
      </c>
      <c r="AX265" s="13" t="s">
        <v>89</v>
      </c>
      <c r="AY265" s="230" t="s">
        <v>155</v>
      </c>
    </row>
    <row r="266" spans="2:65" s="1" customFormat="1" ht="16.5" customHeight="1" x14ac:dyDescent="0.2">
      <c r="B266" s="34"/>
      <c r="C266" s="231" t="s">
        <v>408</v>
      </c>
      <c r="D266" s="231" t="s">
        <v>208</v>
      </c>
      <c r="E266" s="232" t="s">
        <v>409</v>
      </c>
      <c r="F266" s="233" t="s">
        <v>410</v>
      </c>
      <c r="G266" s="234" t="s">
        <v>411</v>
      </c>
      <c r="H266" s="235">
        <v>8</v>
      </c>
      <c r="I266" s="236"/>
      <c r="J266" s="237">
        <f>ROUND(I266*H266,2)</f>
        <v>0</v>
      </c>
      <c r="K266" s="233" t="s">
        <v>1</v>
      </c>
      <c r="L266" s="238"/>
      <c r="M266" s="239" t="s">
        <v>1</v>
      </c>
      <c r="N266" s="240" t="s">
        <v>47</v>
      </c>
      <c r="O266" s="66"/>
      <c r="P266" s="205">
        <f>O266*H266</f>
        <v>0</v>
      </c>
      <c r="Q266" s="205">
        <v>3.7999999999999999E-2</v>
      </c>
      <c r="R266" s="205">
        <f>Q266*H266</f>
        <v>0.30399999999999999</v>
      </c>
      <c r="S266" s="205">
        <v>0</v>
      </c>
      <c r="T266" s="206">
        <f>S266*H266</f>
        <v>0</v>
      </c>
      <c r="AR266" s="207" t="s">
        <v>202</v>
      </c>
      <c r="AT266" s="207" t="s">
        <v>208</v>
      </c>
      <c r="AU266" s="207" t="s">
        <v>91</v>
      </c>
      <c r="AY266" s="17" t="s">
        <v>155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89</v>
      </c>
      <c r="BK266" s="208">
        <f>ROUND(I266*H266,2)</f>
        <v>0</v>
      </c>
      <c r="BL266" s="17" t="s">
        <v>164</v>
      </c>
      <c r="BM266" s="207" t="s">
        <v>412</v>
      </c>
    </row>
    <row r="267" spans="2:65" s="13" customFormat="1" ht="11.25" x14ac:dyDescent="0.2">
      <c r="B267" s="220"/>
      <c r="C267" s="221"/>
      <c r="D267" s="211" t="s">
        <v>167</v>
      </c>
      <c r="E267" s="222" t="s">
        <v>1</v>
      </c>
      <c r="F267" s="223" t="s">
        <v>202</v>
      </c>
      <c r="G267" s="221"/>
      <c r="H267" s="224">
        <v>8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167</v>
      </c>
      <c r="AU267" s="230" t="s">
        <v>91</v>
      </c>
      <c r="AV267" s="13" t="s">
        <v>91</v>
      </c>
      <c r="AW267" s="13" t="s">
        <v>38</v>
      </c>
      <c r="AX267" s="13" t="s">
        <v>89</v>
      </c>
      <c r="AY267" s="230" t="s">
        <v>155</v>
      </c>
    </row>
    <row r="268" spans="2:65" s="1" customFormat="1" ht="16.5" customHeight="1" x14ac:dyDescent="0.2">
      <c r="B268" s="34"/>
      <c r="C268" s="231" t="s">
        <v>413</v>
      </c>
      <c r="D268" s="231" t="s">
        <v>208</v>
      </c>
      <c r="E268" s="232" t="s">
        <v>414</v>
      </c>
      <c r="F268" s="233" t="s">
        <v>415</v>
      </c>
      <c r="G268" s="234" t="s">
        <v>411</v>
      </c>
      <c r="H268" s="235">
        <v>8</v>
      </c>
      <c r="I268" s="236"/>
      <c r="J268" s="237">
        <f>ROUND(I268*H268,2)</f>
        <v>0</v>
      </c>
      <c r="K268" s="233" t="s">
        <v>1</v>
      </c>
      <c r="L268" s="238"/>
      <c r="M268" s="239" t="s">
        <v>1</v>
      </c>
      <c r="N268" s="240" t="s">
        <v>47</v>
      </c>
      <c r="O268" s="66"/>
      <c r="P268" s="205">
        <f>O268*H268</f>
        <v>0</v>
      </c>
      <c r="Q268" s="205">
        <v>0.10100000000000001</v>
      </c>
      <c r="R268" s="205">
        <f>Q268*H268</f>
        <v>0.80800000000000005</v>
      </c>
      <c r="S268" s="205">
        <v>0</v>
      </c>
      <c r="T268" s="206">
        <f>S268*H268</f>
        <v>0</v>
      </c>
      <c r="AR268" s="207" t="s">
        <v>202</v>
      </c>
      <c r="AT268" s="207" t="s">
        <v>208</v>
      </c>
      <c r="AU268" s="207" t="s">
        <v>91</v>
      </c>
      <c r="AY268" s="17" t="s">
        <v>155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7" t="s">
        <v>89</v>
      </c>
      <c r="BK268" s="208">
        <f>ROUND(I268*H268,2)</f>
        <v>0</v>
      </c>
      <c r="BL268" s="17" t="s">
        <v>164</v>
      </c>
      <c r="BM268" s="207" t="s">
        <v>416</v>
      </c>
    </row>
    <row r="269" spans="2:65" s="13" customFormat="1" ht="11.25" x14ac:dyDescent="0.2">
      <c r="B269" s="220"/>
      <c r="C269" s="221"/>
      <c r="D269" s="211" t="s">
        <v>167</v>
      </c>
      <c r="E269" s="222" t="s">
        <v>1</v>
      </c>
      <c r="F269" s="223" t="s">
        <v>202</v>
      </c>
      <c r="G269" s="221"/>
      <c r="H269" s="224">
        <v>8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167</v>
      </c>
      <c r="AU269" s="230" t="s">
        <v>91</v>
      </c>
      <c r="AV269" s="13" t="s">
        <v>91</v>
      </c>
      <c r="AW269" s="13" t="s">
        <v>38</v>
      </c>
      <c r="AX269" s="13" t="s">
        <v>89</v>
      </c>
      <c r="AY269" s="230" t="s">
        <v>155</v>
      </c>
    </row>
    <row r="270" spans="2:65" s="1" customFormat="1" ht="16.5" customHeight="1" x14ac:dyDescent="0.2">
      <c r="B270" s="34"/>
      <c r="C270" s="196" t="s">
        <v>417</v>
      </c>
      <c r="D270" s="196" t="s">
        <v>159</v>
      </c>
      <c r="E270" s="197" t="s">
        <v>418</v>
      </c>
      <c r="F270" s="198" t="s">
        <v>419</v>
      </c>
      <c r="G270" s="199" t="s">
        <v>387</v>
      </c>
      <c r="H270" s="200">
        <v>9</v>
      </c>
      <c r="I270" s="201"/>
      <c r="J270" s="202">
        <f>ROUND(I270*H270,2)</f>
        <v>0</v>
      </c>
      <c r="K270" s="198" t="s">
        <v>163</v>
      </c>
      <c r="L270" s="38"/>
      <c r="M270" s="203" t="s">
        <v>1</v>
      </c>
      <c r="N270" s="204" t="s">
        <v>47</v>
      </c>
      <c r="O270" s="66"/>
      <c r="P270" s="205">
        <f>O270*H270</f>
        <v>0</v>
      </c>
      <c r="Q270" s="205">
        <v>0.42368</v>
      </c>
      <c r="R270" s="205">
        <f>Q270*H270</f>
        <v>3.8131200000000001</v>
      </c>
      <c r="S270" s="205">
        <v>0</v>
      </c>
      <c r="T270" s="206">
        <f>S270*H270</f>
        <v>0</v>
      </c>
      <c r="AR270" s="207" t="s">
        <v>164</v>
      </c>
      <c r="AT270" s="207" t="s">
        <v>159</v>
      </c>
      <c r="AU270" s="207" t="s">
        <v>91</v>
      </c>
      <c r="AY270" s="17" t="s">
        <v>155</v>
      </c>
      <c r="BE270" s="208">
        <f>IF(N270="základní",J270,0)</f>
        <v>0</v>
      </c>
      <c r="BF270" s="208">
        <f>IF(N270="snížená",J270,0)</f>
        <v>0</v>
      </c>
      <c r="BG270" s="208">
        <f>IF(N270="zákl. přenesená",J270,0)</f>
        <v>0</v>
      </c>
      <c r="BH270" s="208">
        <f>IF(N270="sníž. přenesená",J270,0)</f>
        <v>0</v>
      </c>
      <c r="BI270" s="208">
        <f>IF(N270="nulová",J270,0)</f>
        <v>0</v>
      </c>
      <c r="BJ270" s="17" t="s">
        <v>89</v>
      </c>
      <c r="BK270" s="208">
        <f>ROUND(I270*H270,2)</f>
        <v>0</v>
      </c>
      <c r="BL270" s="17" t="s">
        <v>164</v>
      </c>
      <c r="BM270" s="207" t="s">
        <v>420</v>
      </c>
    </row>
    <row r="271" spans="2:65" s="13" customFormat="1" ht="11.25" x14ac:dyDescent="0.2">
      <c r="B271" s="220"/>
      <c r="C271" s="221"/>
      <c r="D271" s="211" t="s">
        <v>167</v>
      </c>
      <c r="E271" s="222" t="s">
        <v>1</v>
      </c>
      <c r="F271" s="223" t="s">
        <v>207</v>
      </c>
      <c r="G271" s="221"/>
      <c r="H271" s="224">
        <v>9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167</v>
      </c>
      <c r="AU271" s="230" t="s">
        <v>91</v>
      </c>
      <c r="AV271" s="13" t="s">
        <v>91</v>
      </c>
      <c r="AW271" s="13" t="s">
        <v>38</v>
      </c>
      <c r="AX271" s="13" t="s">
        <v>89</v>
      </c>
      <c r="AY271" s="230" t="s">
        <v>155</v>
      </c>
    </row>
    <row r="272" spans="2:65" s="1" customFormat="1" ht="16.5" customHeight="1" x14ac:dyDescent="0.2">
      <c r="B272" s="34"/>
      <c r="C272" s="196" t="s">
        <v>421</v>
      </c>
      <c r="D272" s="196" t="s">
        <v>159</v>
      </c>
      <c r="E272" s="197" t="s">
        <v>422</v>
      </c>
      <c r="F272" s="198" t="s">
        <v>423</v>
      </c>
      <c r="G272" s="199" t="s">
        <v>387</v>
      </c>
      <c r="H272" s="200">
        <v>11</v>
      </c>
      <c r="I272" s="201"/>
      <c r="J272" s="202">
        <f>ROUND(I272*H272,2)</f>
        <v>0</v>
      </c>
      <c r="K272" s="198" t="s">
        <v>163</v>
      </c>
      <c r="L272" s="38"/>
      <c r="M272" s="203" t="s">
        <v>1</v>
      </c>
      <c r="N272" s="204" t="s">
        <v>47</v>
      </c>
      <c r="O272" s="66"/>
      <c r="P272" s="205">
        <f>O272*H272</f>
        <v>0</v>
      </c>
      <c r="Q272" s="205">
        <v>0.32272000000000001</v>
      </c>
      <c r="R272" s="205">
        <f>Q272*H272</f>
        <v>3.5499200000000002</v>
      </c>
      <c r="S272" s="205">
        <v>0</v>
      </c>
      <c r="T272" s="206">
        <f>S272*H272</f>
        <v>0</v>
      </c>
      <c r="AR272" s="207" t="s">
        <v>164</v>
      </c>
      <c r="AT272" s="207" t="s">
        <v>159</v>
      </c>
      <c r="AU272" s="207" t="s">
        <v>91</v>
      </c>
      <c r="AY272" s="17" t="s">
        <v>155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7" t="s">
        <v>89</v>
      </c>
      <c r="BK272" s="208">
        <f>ROUND(I272*H272,2)</f>
        <v>0</v>
      </c>
      <c r="BL272" s="17" t="s">
        <v>164</v>
      </c>
      <c r="BM272" s="207" t="s">
        <v>424</v>
      </c>
    </row>
    <row r="273" spans="2:65" s="13" customFormat="1" ht="11.25" x14ac:dyDescent="0.2">
      <c r="B273" s="220"/>
      <c r="C273" s="221"/>
      <c r="D273" s="211" t="s">
        <v>167</v>
      </c>
      <c r="E273" s="222" t="s">
        <v>1</v>
      </c>
      <c r="F273" s="223" t="s">
        <v>157</v>
      </c>
      <c r="G273" s="221"/>
      <c r="H273" s="224">
        <v>11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167</v>
      </c>
      <c r="AU273" s="230" t="s">
        <v>91</v>
      </c>
      <c r="AV273" s="13" t="s">
        <v>91</v>
      </c>
      <c r="AW273" s="13" t="s">
        <v>38</v>
      </c>
      <c r="AX273" s="13" t="s">
        <v>89</v>
      </c>
      <c r="AY273" s="230" t="s">
        <v>155</v>
      </c>
    </row>
    <row r="274" spans="2:65" s="1" customFormat="1" ht="16.5" customHeight="1" x14ac:dyDescent="0.2">
      <c r="B274" s="34"/>
      <c r="C274" s="196" t="s">
        <v>425</v>
      </c>
      <c r="D274" s="196" t="s">
        <v>159</v>
      </c>
      <c r="E274" s="197" t="s">
        <v>426</v>
      </c>
      <c r="F274" s="198" t="s">
        <v>427</v>
      </c>
      <c r="G274" s="199" t="s">
        <v>387</v>
      </c>
      <c r="H274" s="200">
        <v>2</v>
      </c>
      <c r="I274" s="201"/>
      <c r="J274" s="202">
        <f>ROUND(I274*H274,2)</f>
        <v>0</v>
      </c>
      <c r="K274" s="198" t="s">
        <v>163</v>
      </c>
      <c r="L274" s="38"/>
      <c r="M274" s="203" t="s">
        <v>1</v>
      </c>
      <c r="N274" s="204" t="s">
        <v>47</v>
      </c>
      <c r="O274" s="66"/>
      <c r="P274" s="205">
        <f>O274*H274</f>
        <v>0</v>
      </c>
      <c r="Q274" s="205">
        <v>0.42080000000000001</v>
      </c>
      <c r="R274" s="205">
        <f>Q274*H274</f>
        <v>0.84160000000000001</v>
      </c>
      <c r="S274" s="205">
        <v>0</v>
      </c>
      <c r="T274" s="206">
        <f>S274*H274</f>
        <v>0</v>
      </c>
      <c r="AR274" s="207" t="s">
        <v>164</v>
      </c>
      <c r="AT274" s="207" t="s">
        <v>159</v>
      </c>
      <c r="AU274" s="207" t="s">
        <v>91</v>
      </c>
      <c r="AY274" s="17" t="s">
        <v>155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89</v>
      </c>
      <c r="BK274" s="208">
        <f>ROUND(I274*H274,2)</f>
        <v>0</v>
      </c>
      <c r="BL274" s="17" t="s">
        <v>164</v>
      </c>
      <c r="BM274" s="207" t="s">
        <v>428</v>
      </c>
    </row>
    <row r="275" spans="2:65" s="13" customFormat="1" ht="11.25" x14ac:dyDescent="0.2">
      <c r="B275" s="220"/>
      <c r="C275" s="221"/>
      <c r="D275" s="211" t="s">
        <v>167</v>
      </c>
      <c r="E275" s="222" t="s">
        <v>1</v>
      </c>
      <c r="F275" s="223" t="s">
        <v>91</v>
      </c>
      <c r="G275" s="221"/>
      <c r="H275" s="224">
        <v>2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AT275" s="230" t="s">
        <v>167</v>
      </c>
      <c r="AU275" s="230" t="s">
        <v>91</v>
      </c>
      <c r="AV275" s="13" t="s">
        <v>91</v>
      </c>
      <c r="AW275" s="13" t="s">
        <v>38</v>
      </c>
      <c r="AX275" s="13" t="s">
        <v>89</v>
      </c>
      <c r="AY275" s="230" t="s">
        <v>155</v>
      </c>
    </row>
    <row r="276" spans="2:65" s="1" customFormat="1" ht="16.5" customHeight="1" x14ac:dyDescent="0.2">
      <c r="B276" s="34"/>
      <c r="C276" s="196" t="s">
        <v>313</v>
      </c>
      <c r="D276" s="196" t="s">
        <v>159</v>
      </c>
      <c r="E276" s="197" t="s">
        <v>429</v>
      </c>
      <c r="F276" s="198" t="s">
        <v>430</v>
      </c>
      <c r="G276" s="199" t="s">
        <v>387</v>
      </c>
      <c r="H276" s="200">
        <v>2</v>
      </c>
      <c r="I276" s="201"/>
      <c r="J276" s="202">
        <f>ROUND(I276*H276,2)</f>
        <v>0</v>
      </c>
      <c r="K276" s="198" t="s">
        <v>163</v>
      </c>
      <c r="L276" s="38"/>
      <c r="M276" s="203" t="s">
        <v>1</v>
      </c>
      <c r="N276" s="204" t="s">
        <v>47</v>
      </c>
      <c r="O276" s="66"/>
      <c r="P276" s="205">
        <f>O276*H276</f>
        <v>0</v>
      </c>
      <c r="Q276" s="205">
        <v>0.32973999999999998</v>
      </c>
      <c r="R276" s="205">
        <f>Q276*H276</f>
        <v>0.65947999999999996</v>
      </c>
      <c r="S276" s="205">
        <v>0</v>
      </c>
      <c r="T276" s="206">
        <f>S276*H276</f>
        <v>0</v>
      </c>
      <c r="AR276" s="207" t="s">
        <v>164</v>
      </c>
      <c r="AT276" s="207" t="s">
        <v>159</v>
      </c>
      <c r="AU276" s="207" t="s">
        <v>91</v>
      </c>
      <c r="AY276" s="17" t="s">
        <v>155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7" t="s">
        <v>89</v>
      </c>
      <c r="BK276" s="208">
        <f>ROUND(I276*H276,2)</f>
        <v>0</v>
      </c>
      <c r="BL276" s="17" t="s">
        <v>164</v>
      </c>
      <c r="BM276" s="207" t="s">
        <v>431</v>
      </c>
    </row>
    <row r="277" spans="2:65" s="13" customFormat="1" ht="11.25" x14ac:dyDescent="0.2">
      <c r="B277" s="220"/>
      <c r="C277" s="221"/>
      <c r="D277" s="211" t="s">
        <v>167</v>
      </c>
      <c r="E277" s="222" t="s">
        <v>1</v>
      </c>
      <c r="F277" s="223" t="s">
        <v>91</v>
      </c>
      <c r="G277" s="221"/>
      <c r="H277" s="224">
        <v>2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167</v>
      </c>
      <c r="AU277" s="230" t="s">
        <v>91</v>
      </c>
      <c r="AV277" s="13" t="s">
        <v>91</v>
      </c>
      <c r="AW277" s="13" t="s">
        <v>38</v>
      </c>
      <c r="AX277" s="13" t="s">
        <v>89</v>
      </c>
      <c r="AY277" s="230" t="s">
        <v>155</v>
      </c>
    </row>
    <row r="278" spans="2:65" s="1" customFormat="1" ht="16.5" customHeight="1" x14ac:dyDescent="0.2">
      <c r="B278" s="34"/>
      <c r="C278" s="196" t="s">
        <v>432</v>
      </c>
      <c r="D278" s="196" t="s">
        <v>159</v>
      </c>
      <c r="E278" s="197" t="s">
        <v>433</v>
      </c>
      <c r="F278" s="198" t="s">
        <v>434</v>
      </c>
      <c r="G278" s="199" t="s">
        <v>387</v>
      </c>
      <c r="H278" s="200">
        <v>5</v>
      </c>
      <c r="I278" s="201"/>
      <c r="J278" s="202">
        <f>ROUND(I278*H278,2)</f>
        <v>0</v>
      </c>
      <c r="K278" s="198" t="s">
        <v>163</v>
      </c>
      <c r="L278" s="38"/>
      <c r="M278" s="203" t="s">
        <v>1</v>
      </c>
      <c r="N278" s="204" t="s">
        <v>47</v>
      </c>
      <c r="O278" s="66"/>
      <c r="P278" s="205">
        <f>O278*H278</f>
        <v>0</v>
      </c>
      <c r="Q278" s="205">
        <v>0.31108000000000002</v>
      </c>
      <c r="R278" s="205">
        <f>Q278*H278</f>
        <v>1.5554000000000001</v>
      </c>
      <c r="S278" s="205">
        <v>0</v>
      </c>
      <c r="T278" s="206">
        <f>S278*H278</f>
        <v>0</v>
      </c>
      <c r="AR278" s="207" t="s">
        <v>164</v>
      </c>
      <c r="AT278" s="207" t="s">
        <v>159</v>
      </c>
      <c r="AU278" s="207" t="s">
        <v>91</v>
      </c>
      <c r="AY278" s="17" t="s">
        <v>155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7" t="s">
        <v>89</v>
      </c>
      <c r="BK278" s="208">
        <f>ROUND(I278*H278,2)</f>
        <v>0</v>
      </c>
      <c r="BL278" s="17" t="s">
        <v>164</v>
      </c>
      <c r="BM278" s="207" t="s">
        <v>435</v>
      </c>
    </row>
    <row r="279" spans="2:65" s="13" customFormat="1" ht="11.25" x14ac:dyDescent="0.2">
      <c r="B279" s="220"/>
      <c r="C279" s="221"/>
      <c r="D279" s="211" t="s">
        <v>167</v>
      </c>
      <c r="E279" s="222" t="s">
        <v>1</v>
      </c>
      <c r="F279" s="223" t="s">
        <v>182</v>
      </c>
      <c r="G279" s="221"/>
      <c r="H279" s="224">
        <v>5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167</v>
      </c>
      <c r="AU279" s="230" t="s">
        <v>91</v>
      </c>
      <c r="AV279" s="13" t="s">
        <v>91</v>
      </c>
      <c r="AW279" s="13" t="s">
        <v>38</v>
      </c>
      <c r="AX279" s="13" t="s">
        <v>89</v>
      </c>
      <c r="AY279" s="230" t="s">
        <v>155</v>
      </c>
    </row>
    <row r="280" spans="2:65" s="1" customFormat="1" ht="16.5" customHeight="1" x14ac:dyDescent="0.2">
      <c r="B280" s="34"/>
      <c r="C280" s="196" t="s">
        <v>436</v>
      </c>
      <c r="D280" s="196" t="s">
        <v>159</v>
      </c>
      <c r="E280" s="197" t="s">
        <v>437</v>
      </c>
      <c r="F280" s="198" t="s">
        <v>438</v>
      </c>
      <c r="G280" s="199" t="s">
        <v>387</v>
      </c>
      <c r="H280" s="200">
        <v>12</v>
      </c>
      <c r="I280" s="201"/>
      <c r="J280" s="202">
        <f>ROUND(I280*H280,2)</f>
        <v>0</v>
      </c>
      <c r="K280" s="198" t="s">
        <v>163</v>
      </c>
      <c r="L280" s="38"/>
      <c r="M280" s="203" t="s">
        <v>1</v>
      </c>
      <c r="N280" s="204" t="s">
        <v>47</v>
      </c>
      <c r="O280" s="66"/>
      <c r="P280" s="205">
        <f>O280*H280</f>
        <v>0</v>
      </c>
      <c r="Q280" s="205">
        <v>0.26469999999999999</v>
      </c>
      <c r="R280" s="205">
        <f>Q280*H280</f>
        <v>3.1764000000000001</v>
      </c>
      <c r="S280" s="205">
        <v>0</v>
      </c>
      <c r="T280" s="206">
        <f>S280*H280</f>
        <v>0</v>
      </c>
      <c r="AR280" s="207" t="s">
        <v>164</v>
      </c>
      <c r="AT280" s="207" t="s">
        <v>159</v>
      </c>
      <c r="AU280" s="207" t="s">
        <v>91</v>
      </c>
      <c r="AY280" s="17" t="s">
        <v>155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89</v>
      </c>
      <c r="BK280" s="208">
        <f>ROUND(I280*H280,2)</f>
        <v>0</v>
      </c>
      <c r="BL280" s="17" t="s">
        <v>164</v>
      </c>
      <c r="BM280" s="207" t="s">
        <v>439</v>
      </c>
    </row>
    <row r="281" spans="2:65" s="13" customFormat="1" ht="11.25" x14ac:dyDescent="0.2">
      <c r="B281" s="220"/>
      <c r="C281" s="221"/>
      <c r="D281" s="211" t="s">
        <v>167</v>
      </c>
      <c r="E281" s="222" t="s">
        <v>1</v>
      </c>
      <c r="F281" s="223" t="s">
        <v>189</v>
      </c>
      <c r="G281" s="221"/>
      <c r="H281" s="224">
        <v>12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167</v>
      </c>
      <c r="AU281" s="230" t="s">
        <v>91</v>
      </c>
      <c r="AV281" s="13" t="s">
        <v>91</v>
      </c>
      <c r="AW281" s="13" t="s">
        <v>38</v>
      </c>
      <c r="AX281" s="13" t="s">
        <v>89</v>
      </c>
      <c r="AY281" s="230" t="s">
        <v>155</v>
      </c>
    </row>
    <row r="282" spans="2:65" s="1" customFormat="1" ht="16.5" customHeight="1" x14ac:dyDescent="0.2">
      <c r="B282" s="34"/>
      <c r="C282" s="196" t="s">
        <v>440</v>
      </c>
      <c r="D282" s="196" t="s">
        <v>159</v>
      </c>
      <c r="E282" s="197" t="s">
        <v>441</v>
      </c>
      <c r="F282" s="198" t="s">
        <v>442</v>
      </c>
      <c r="G282" s="199" t="s">
        <v>387</v>
      </c>
      <c r="H282" s="200">
        <v>8</v>
      </c>
      <c r="I282" s="201"/>
      <c r="J282" s="202">
        <f>ROUND(I282*H282,2)</f>
        <v>0</v>
      </c>
      <c r="K282" s="198" t="s">
        <v>1</v>
      </c>
      <c r="L282" s="38"/>
      <c r="M282" s="203" t="s">
        <v>1</v>
      </c>
      <c r="N282" s="204" t="s">
        <v>47</v>
      </c>
      <c r="O282" s="66"/>
      <c r="P282" s="205">
        <f>O282*H282</f>
        <v>0</v>
      </c>
      <c r="Q282" s="205">
        <v>0.01</v>
      </c>
      <c r="R282" s="205">
        <f>Q282*H282</f>
        <v>0.08</v>
      </c>
      <c r="S282" s="205">
        <v>0</v>
      </c>
      <c r="T282" s="206">
        <f>S282*H282</f>
        <v>0</v>
      </c>
      <c r="AR282" s="207" t="s">
        <v>164</v>
      </c>
      <c r="AT282" s="207" t="s">
        <v>159</v>
      </c>
      <c r="AU282" s="207" t="s">
        <v>91</v>
      </c>
      <c r="AY282" s="17" t="s">
        <v>155</v>
      </c>
      <c r="BE282" s="208">
        <f>IF(N282="základní",J282,0)</f>
        <v>0</v>
      </c>
      <c r="BF282" s="208">
        <f>IF(N282="snížená",J282,0)</f>
        <v>0</v>
      </c>
      <c r="BG282" s="208">
        <f>IF(N282="zákl. přenesená",J282,0)</f>
        <v>0</v>
      </c>
      <c r="BH282" s="208">
        <f>IF(N282="sníž. přenesená",J282,0)</f>
        <v>0</v>
      </c>
      <c r="BI282" s="208">
        <f>IF(N282="nulová",J282,0)</f>
        <v>0</v>
      </c>
      <c r="BJ282" s="17" t="s">
        <v>89</v>
      </c>
      <c r="BK282" s="208">
        <f>ROUND(I282*H282,2)</f>
        <v>0</v>
      </c>
      <c r="BL282" s="17" t="s">
        <v>164</v>
      </c>
      <c r="BM282" s="207" t="s">
        <v>443</v>
      </c>
    </row>
    <row r="283" spans="2:65" s="13" customFormat="1" ht="11.25" x14ac:dyDescent="0.2">
      <c r="B283" s="220"/>
      <c r="C283" s="221"/>
      <c r="D283" s="211" t="s">
        <v>167</v>
      </c>
      <c r="E283" s="222" t="s">
        <v>1</v>
      </c>
      <c r="F283" s="223" t="s">
        <v>202</v>
      </c>
      <c r="G283" s="221"/>
      <c r="H283" s="224">
        <v>8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167</v>
      </c>
      <c r="AU283" s="230" t="s">
        <v>91</v>
      </c>
      <c r="AV283" s="13" t="s">
        <v>91</v>
      </c>
      <c r="AW283" s="13" t="s">
        <v>38</v>
      </c>
      <c r="AX283" s="13" t="s">
        <v>89</v>
      </c>
      <c r="AY283" s="230" t="s">
        <v>155</v>
      </c>
    </row>
    <row r="284" spans="2:65" s="11" customFormat="1" ht="22.9" customHeight="1" x14ac:dyDescent="0.2">
      <c r="B284" s="180"/>
      <c r="C284" s="181"/>
      <c r="D284" s="182" t="s">
        <v>81</v>
      </c>
      <c r="E284" s="194" t="s">
        <v>444</v>
      </c>
      <c r="F284" s="194" t="s">
        <v>445</v>
      </c>
      <c r="G284" s="181"/>
      <c r="H284" s="181"/>
      <c r="I284" s="184"/>
      <c r="J284" s="195">
        <f>BK284</f>
        <v>0</v>
      </c>
      <c r="K284" s="181"/>
      <c r="L284" s="186"/>
      <c r="M284" s="187"/>
      <c r="N284" s="188"/>
      <c r="O284" s="188"/>
      <c r="P284" s="189">
        <f>SUM(P285:P309)</f>
        <v>0</v>
      </c>
      <c r="Q284" s="188"/>
      <c r="R284" s="189">
        <f>SUM(R285:R309)</f>
        <v>354.48023080000002</v>
      </c>
      <c r="S284" s="188"/>
      <c r="T284" s="190">
        <f>SUM(T285:T309)</f>
        <v>0</v>
      </c>
      <c r="AR284" s="191" t="s">
        <v>89</v>
      </c>
      <c r="AT284" s="192" t="s">
        <v>81</v>
      </c>
      <c r="AU284" s="192" t="s">
        <v>89</v>
      </c>
      <c r="AY284" s="191" t="s">
        <v>155</v>
      </c>
      <c r="BK284" s="193">
        <f>SUM(BK285:BK309)</f>
        <v>0</v>
      </c>
    </row>
    <row r="285" spans="2:65" s="1" customFormat="1" ht="16.5" customHeight="1" x14ac:dyDescent="0.2">
      <c r="B285" s="34"/>
      <c r="C285" s="196" t="s">
        <v>327</v>
      </c>
      <c r="D285" s="196" t="s">
        <v>159</v>
      </c>
      <c r="E285" s="197" t="s">
        <v>446</v>
      </c>
      <c r="F285" s="198" t="s">
        <v>447</v>
      </c>
      <c r="G285" s="199" t="s">
        <v>185</v>
      </c>
      <c r="H285" s="200">
        <v>56</v>
      </c>
      <c r="I285" s="201"/>
      <c r="J285" s="202">
        <f>ROUND(I285*H285,2)</f>
        <v>0</v>
      </c>
      <c r="K285" s="198" t="s">
        <v>163</v>
      </c>
      <c r="L285" s="38"/>
      <c r="M285" s="203" t="s">
        <v>1</v>
      </c>
      <c r="N285" s="204" t="s">
        <v>47</v>
      </c>
      <c r="O285" s="66"/>
      <c r="P285" s="205">
        <f>O285*H285</f>
        <v>0</v>
      </c>
      <c r="Q285" s="205">
        <v>1.1E-4</v>
      </c>
      <c r="R285" s="205">
        <f>Q285*H285</f>
        <v>6.1600000000000005E-3</v>
      </c>
      <c r="S285" s="205">
        <v>0</v>
      </c>
      <c r="T285" s="206">
        <f>S285*H285</f>
        <v>0</v>
      </c>
      <c r="AR285" s="207" t="s">
        <v>164</v>
      </c>
      <c r="AT285" s="207" t="s">
        <v>159</v>
      </c>
      <c r="AU285" s="207" t="s">
        <v>91</v>
      </c>
      <c r="AY285" s="17" t="s">
        <v>155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7" t="s">
        <v>89</v>
      </c>
      <c r="BK285" s="208">
        <f>ROUND(I285*H285,2)</f>
        <v>0</v>
      </c>
      <c r="BL285" s="17" t="s">
        <v>164</v>
      </c>
      <c r="BM285" s="207" t="s">
        <v>448</v>
      </c>
    </row>
    <row r="286" spans="2:65" s="13" customFormat="1" ht="11.25" x14ac:dyDescent="0.2">
      <c r="B286" s="220"/>
      <c r="C286" s="221"/>
      <c r="D286" s="211" t="s">
        <v>167</v>
      </c>
      <c r="E286" s="222" t="s">
        <v>1</v>
      </c>
      <c r="F286" s="223" t="s">
        <v>327</v>
      </c>
      <c r="G286" s="221"/>
      <c r="H286" s="224">
        <v>56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167</v>
      </c>
      <c r="AU286" s="230" t="s">
        <v>91</v>
      </c>
      <c r="AV286" s="13" t="s">
        <v>91</v>
      </c>
      <c r="AW286" s="13" t="s">
        <v>38</v>
      </c>
      <c r="AX286" s="13" t="s">
        <v>89</v>
      </c>
      <c r="AY286" s="230" t="s">
        <v>155</v>
      </c>
    </row>
    <row r="287" spans="2:65" s="1" customFormat="1" ht="16.5" customHeight="1" x14ac:dyDescent="0.2">
      <c r="B287" s="34"/>
      <c r="C287" s="231" t="s">
        <v>350</v>
      </c>
      <c r="D287" s="231" t="s">
        <v>208</v>
      </c>
      <c r="E287" s="232" t="s">
        <v>449</v>
      </c>
      <c r="F287" s="233" t="s">
        <v>450</v>
      </c>
      <c r="G287" s="234" t="s">
        <v>283</v>
      </c>
      <c r="H287" s="235">
        <v>7</v>
      </c>
      <c r="I287" s="236"/>
      <c r="J287" s="237">
        <f>ROUND(I287*H287,2)</f>
        <v>0</v>
      </c>
      <c r="K287" s="233" t="s">
        <v>163</v>
      </c>
      <c r="L287" s="238"/>
      <c r="M287" s="239" t="s">
        <v>1</v>
      </c>
      <c r="N287" s="240" t="s">
        <v>47</v>
      </c>
      <c r="O287" s="66"/>
      <c r="P287" s="205">
        <f>O287*H287</f>
        <v>0</v>
      </c>
      <c r="Q287" s="205">
        <v>1E-3</v>
      </c>
      <c r="R287" s="205">
        <f>Q287*H287</f>
        <v>7.0000000000000001E-3</v>
      </c>
      <c r="S287" s="205">
        <v>0</v>
      </c>
      <c r="T287" s="206">
        <f>S287*H287</f>
        <v>0</v>
      </c>
      <c r="AR287" s="207" t="s">
        <v>202</v>
      </c>
      <c r="AT287" s="207" t="s">
        <v>208</v>
      </c>
      <c r="AU287" s="207" t="s">
        <v>91</v>
      </c>
      <c r="AY287" s="17" t="s">
        <v>155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7" t="s">
        <v>89</v>
      </c>
      <c r="BK287" s="208">
        <f>ROUND(I287*H287,2)</f>
        <v>0</v>
      </c>
      <c r="BL287" s="17" t="s">
        <v>164</v>
      </c>
      <c r="BM287" s="207" t="s">
        <v>451</v>
      </c>
    </row>
    <row r="288" spans="2:65" s="13" customFormat="1" ht="11.25" x14ac:dyDescent="0.2">
      <c r="B288" s="220"/>
      <c r="C288" s="221"/>
      <c r="D288" s="211" t="s">
        <v>167</v>
      </c>
      <c r="E288" s="222" t="s">
        <v>1</v>
      </c>
      <c r="F288" s="223" t="s">
        <v>452</v>
      </c>
      <c r="G288" s="221"/>
      <c r="H288" s="224">
        <v>7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167</v>
      </c>
      <c r="AU288" s="230" t="s">
        <v>91</v>
      </c>
      <c r="AV288" s="13" t="s">
        <v>91</v>
      </c>
      <c r="AW288" s="13" t="s">
        <v>38</v>
      </c>
      <c r="AX288" s="13" t="s">
        <v>89</v>
      </c>
      <c r="AY288" s="230" t="s">
        <v>155</v>
      </c>
    </row>
    <row r="289" spans="2:65" s="1" customFormat="1" ht="16.5" customHeight="1" x14ac:dyDescent="0.2">
      <c r="B289" s="34"/>
      <c r="C289" s="196" t="s">
        <v>453</v>
      </c>
      <c r="D289" s="196" t="s">
        <v>159</v>
      </c>
      <c r="E289" s="197" t="s">
        <v>454</v>
      </c>
      <c r="F289" s="198" t="s">
        <v>455</v>
      </c>
      <c r="G289" s="199" t="s">
        <v>185</v>
      </c>
      <c r="H289" s="200">
        <v>56</v>
      </c>
      <c r="I289" s="201"/>
      <c r="J289" s="202">
        <f>ROUND(I289*H289,2)</f>
        <v>0</v>
      </c>
      <c r="K289" s="198" t="s">
        <v>163</v>
      </c>
      <c r="L289" s="38"/>
      <c r="M289" s="203" t="s">
        <v>1</v>
      </c>
      <c r="N289" s="204" t="s">
        <v>47</v>
      </c>
      <c r="O289" s="66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AR289" s="207" t="s">
        <v>164</v>
      </c>
      <c r="AT289" s="207" t="s">
        <v>159</v>
      </c>
      <c r="AU289" s="207" t="s">
        <v>91</v>
      </c>
      <c r="AY289" s="17" t="s">
        <v>155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7" t="s">
        <v>89</v>
      </c>
      <c r="BK289" s="208">
        <f>ROUND(I289*H289,2)</f>
        <v>0</v>
      </c>
      <c r="BL289" s="17" t="s">
        <v>164</v>
      </c>
      <c r="BM289" s="207" t="s">
        <v>456</v>
      </c>
    </row>
    <row r="290" spans="2:65" s="13" customFormat="1" ht="11.25" x14ac:dyDescent="0.2">
      <c r="B290" s="220"/>
      <c r="C290" s="221"/>
      <c r="D290" s="211" t="s">
        <v>167</v>
      </c>
      <c r="E290" s="222" t="s">
        <v>1</v>
      </c>
      <c r="F290" s="223" t="s">
        <v>327</v>
      </c>
      <c r="G290" s="221"/>
      <c r="H290" s="224">
        <v>56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167</v>
      </c>
      <c r="AU290" s="230" t="s">
        <v>91</v>
      </c>
      <c r="AV290" s="13" t="s">
        <v>91</v>
      </c>
      <c r="AW290" s="13" t="s">
        <v>38</v>
      </c>
      <c r="AX290" s="13" t="s">
        <v>89</v>
      </c>
      <c r="AY290" s="230" t="s">
        <v>155</v>
      </c>
    </row>
    <row r="291" spans="2:65" s="1" customFormat="1" ht="16.5" customHeight="1" x14ac:dyDescent="0.2">
      <c r="B291" s="34"/>
      <c r="C291" s="196" t="s">
        <v>339</v>
      </c>
      <c r="D291" s="196" t="s">
        <v>159</v>
      </c>
      <c r="E291" s="197" t="s">
        <v>457</v>
      </c>
      <c r="F291" s="198" t="s">
        <v>458</v>
      </c>
      <c r="G291" s="199" t="s">
        <v>185</v>
      </c>
      <c r="H291" s="200">
        <v>1052.06</v>
      </c>
      <c r="I291" s="201"/>
      <c r="J291" s="202">
        <f>ROUND(I291*H291,2)</f>
        <v>0</v>
      </c>
      <c r="K291" s="198" t="s">
        <v>163</v>
      </c>
      <c r="L291" s="38"/>
      <c r="M291" s="203" t="s">
        <v>1</v>
      </c>
      <c r="N291" s="204" t="s">
        <v>47</v>
      </c>
      <c r="O291" s="66"/>
      <c r="P291" s="205">
        <f>O291*H291</f>
        <v>0</v>
      </c>
      <c r="Q291" s="205">
        <v>8.0879999999999994E-2</v>
      </c>
      <c r="R291" s="205">
        <f>Q291*H291</f>
        <v>85.090612799999988</v>
      </c>
      <c r="S291" s="205">
        <v>0</v>
      </c>
      <c r="T291" s="206">
        <f>S291*H291</f>
        <v>0</v>
      </c>
      <c r="AR291" s="207" t="s">
        <v>164</v>
      </c>
      <c r="AT291" s="207" t="s">
        <v>159</v>
      </c>
      <c r="AU291" s="207" t="s">
        <v>91</v>
      </c>
      <c r="AY291" s="17" t="s">
        <v>155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7" t="s">
        <v>89</v>
      </c>
      <c r="BK291" s="208">
        <f>ROUND(I291*H291,2)</f>
        <v>0</v>
      </c>
      <c r="BL291" s="17" t="s">
        <v>164</v>
      </c>
      <c r="BM291" s="207" t="s">
        <v>459</v>
      </c>
    </row>
    <row r="292" spans="2:65" s="13" customFormat="1" ht="11.25" x14ac:dyDescent="0.2">
      <c r="B292" s="220"/>
      <c r="C292" s="221"/>
      <c r="D292" s="211" t="s">
        <v>167</v>
      </c>
      <c r="E292" s="222" t="s">
        <v>1</v>
      </c>
      <c r="F292" s="223" t="s">
        <v>460</v>
      </c>
      <c r="G292" s="221"/>
      <c r="H292" s="224">
        <v>1052.06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167</v>
      </c>
      <c r="AU292" s="230" t="s">
        <v>91</v>
      </c>
      <c r="AV292" s="13" t="s">
        <v>91</v>
      </c>
      <c r="AW292" s="13" t="s">
        <v>38</v>
      </c>
      <c r="AX292" s="13" t="s">
        <v>89</v>
      </c>
      <c r="AY292" s="230" t="s">
        <v>155</v>
      </c>
    </row>
    <row r="293" spans="2:65" s="1" customFormat="1" ht="16.5" customHeight="1" x14ac:dyDescent="0.2">
      <c r="B293" s="34"/>
      <c r="C293" s="231" t="s">
        <v>461</v>
      </c>
      <c r="D293" s="231" t="s">
        <v>208</v>
      </c>
      <c r="E293" s="232" t="s">
        <v>462</v>
      </c>
      <c r="F293" s="233" t="s">
        <v>463</v>
      </c>
      <c r="G293" s="234" t="s">
        <v>387</v>
      </c>
      <c r="H293" s="235">
        <v>1121.5039999999999</v>
      </c>
      <c r="I293" s="236"/>
      <c r="J293" s="237">
        <f>ROUND(I293*H293,2)</f>
        <v>0</v>
      </c>
      <c r="K293" s="233" t="s">
        <v>163</v>
      </c>
      <c r="L293" s="238"/>
      <c r="M293" s="239" t="s">
        <v>1</v>
      </c>
      <c r="N293" s="240" t="s">
        <v>47</v>
      </c>
      <c r="O293" s="66"/>
      <c r="P293" s="205">
        <f>O293*H293</f>
        <v>0</v>
      </c>
      <c r="Q293" s="205">
        <v>2.3E-2</v>
      </c>
      <c r="R293" s="205">
        <f>Q293*H293</f>
        <v>25.794591999999998</v>
      </c>
      <c r="S293" s="205">
        <v>0</v>
      </c>
      <c r="T293" s="206">
        <f>S293*H293</f>
        <v>0</v>
      </c>
      <c r="AR293" s="207" t="s">
        <v>202</v>
      </c>
      <c r="AT293" s="207" t="s">
        <v>208</v>
      </c>
      <c r="AU293" s="207" t="s">
        <v>91</v>
      </c>
      <c r="AY293" s="17" t="s">
        <v>155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7" t="s">
        <v>89</v>
      </c>
      <c r="BK293" s="208">
        <f>ROUND(I293*H293,2)</f>
        <v>0</v>
      </c>
      <c r="BL293" s="17" t="s">
        <v>164</v>
      </c>
      <c r="BM293" s="207" t="s">
        <v>464</v>
      </c>
    </row>
    <row r="294" spans="2:65" s="13" customFormat="1" ht="11.25" x14ac:dyDescent="0.2">
      <c r="B294" s="220"/>
      <c r="C294" s="221"/>
      <c r="D294" s="211" t="s">
        <v>167</v>
      </c>
      <c r="E294" s="222" t="s">
        <v>1</v>
      </c>
      <c r="F294" s="223" t="s">
        <v>465</v>
      </c>
      <c r="G294" s="221"/>
      <c r="H294" s="224">
        <v>1121.5039999999999</v>
      </c>
      <c r="I294" s="225"/>
      <c r="J294" s="221"/>
      <c r="K294" s="221"/>
      <c r="L294" s="226"/>
      <c r="M294" s="227"/>
      <c r="N294" s="228"/>
      <c r="O294" s="228"/>
      <c r="P294" s="228"/>
      <c r="Q294" s="228"/>
      <c r="R294" s="228"/>
      <c r="S294" s="228"/>
      <c r="T294" s="229"/>
      <c r="AT294" s="230" t="s">
        <v>167</v>
      </c>
      <c r="AU294" s="230" t="s">
        <v>91</v>
      </c>
      <c r="AV294" s="13" t="s">
        <v>91</v>
      </c>
      <c r="AW294" s="13" t="s">
        <v>38</v>
      </c>
      <c r="AX294" s="13" t="s">
        <v>89</v>
      </c>
      <c r="AY294" s="230" t="s">
        <v>155</v>
      </c>
    </row>
    <row r="295" spans="2:65" s="1" customFormat="1" ht="16.5" customHeight="1" x14ac:dyDescent="0.2">
      <c r="B295" s="34"/>
      <c r="C295" s="196" t="s">
        <v>466</v>
      </c>
      <c r="D295" s="196" t="s">
        <v>159</v>
      </c>
      <c r="E295" s="197" t="s">
        <v>467</v>
      </c>
      <c r="F295" s="198" t="s">
        <v>468</v>
      </c>
      <c r="G295" s="199" t="s">
        <v>185</v>
      </c>
      <c r="H295" s="200">
        <v>1136.76</v>
      </c>
      <c r="I295" s="201"/>
      <c r="J295" s="202">
        <f>ROUND(I295*H295,2)</f>
        <v>0</v>
      </c>
      <c r="K295" s="198" t="s">
        <v>163</v>
      </c>
      <c r="L295" s="38"/>
      <c r="M295" s="203" t="s">
        <v>1</v>
      </c>
      <c r="N295" s="204" t="s">
        <v>47</v>
      </c>
      <c r="O295" s="66"/>
      <c r="P295" s="205">
        <f>O295*H295</f>
        <v>0</v>
      </c>
      <c r="Q295" s="205">
        <v>0.15540000000000001</v>
      </c>
      <c r="R295" s="205">
        <f>Q295*H295</f>
        <v>176.65250400000002</v>
      </c>
      <c r="S295" s="205">
        <v>0</v>
      </c>
      <c r="T295" s="206">
        <f>S295*H295</f>
        <v>0</v>
      </c>
      <c r="AR295" s="207" t="s">
        <v>164</v>
      </c>
      <c r="AT295" s="207" t="s">
        <v>159</v>
      </c>
      <c r="AU295" s="207" t="s">
        <v>91</v>
      </c>
      <c r="AY295" s="17" t="s">
        <v>155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7" t="s">
        <v>89</v>
      </c>
      <c r="BK295" s="208">
        <f>ROUND(I295*H295,2)</f>
        <v>0</v>
      </c>
      <c r="BL295" s="17" t="s">
        <v>164</v>
      </c>
      <c r="BM295" s="207" t="s">
        <v>469</v>
      </c>
    </row>
    <row r="296" spans="2:65" s="12" customFormat="1" ht="11.25" x14ac:dyDescent="0.2">
      <c r="B296" s="209"/>
      <c r="C296" s="210"/>
      <c r="D296" s="211" t="s">
        <v>167</v>
      </c>
      <c r="E296" s="212" t="s">
        <v>1</v>
      </c>
      <c r="F296" s="213" t="s">
        <v>470</v>
      </c>
      <c r="G296" s="210"/>
      <c r="H296" s="212" t="s">
        <v>1</v>
      </c>
      <c r="I296" s="214"/>
      <c r="J296" s="210"/>
      <c r="K296" s="210"/>
      <c r="L296" s="215"/>
      <c r="M296" s="216"/>
      <c r="N296" s="217"/>
      <c r="O296" s="217"/>
      <c r="P296" s="217"/>
      <c r="Q296" s="217"/>
      <c r="R296" s="217"/>
      <c r="S296" s="217"/>
      <c r="T296" s="218"/>
      <c r="AT296" s="219" t="s">
        <v>167</v>
      </c>
      <c r="AU296" s="219" t="s">
        <v>91</v>
      </c>
      <c r="AV296" s="12" t="s">
        <v>89</v>
      </c>
      <c r="AW296" s="12" t="s">
        <v>38</v>
      </c>
      <c r="AX296" s="12" t="s">
        <v>82</v>
      </c>
      <c r="AY296" s="219" t="s">
        <v>155</v>
      </c>
    </row>
    <row r="297" spans="2:65" s="13" customFormat="1" ht="11.25" x14ac:dyDescent="0.2">
      <c r="B297" s="220"/>
      <c r="C297" s="221"/>
      <c r="D297" s="211" t="s">
        <v>167</v>
      </c>
      <c r="E297" s="222" t="s">
        <v>1</v>
      </c>
      <c r="F297" s="223" t="s">
        <v>471</v>
      </c>
      <c r="G297" s="221"/>
      <c r="H297" s="224">
        <v>587.53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167</v>
      </c>
      <c r="AU297" s="230" t="s">
        <v>91</v>
      </c>
      <c r="AV297" s="13" t="s">
        <v>91</v>
      </c>
      <c r="AW297" s="13" t="s">
        <v>38</v>
      </c>
      <c r="AX297" s="13" t="s">
        <v>82</v>
      </c>
      <c r="AY297" s="230" t="s">
        <v>155</v>
      </c>
    </row>
    <row r="298" spans="2:65" s="13" customFormat="1" ht="11.25" x14ac:dyDescent="0.2">
      <c r="B298" s="220"/>
      <c r="C298" s="221"/>
      <c r="D298" s="211" t="s">
        <v>167</v>
      </c>
      <c r="E298" s="222" t="s">
        <v>1</v>
      </c>
      <c r="F298" s="223" t="s">
        <v>472</v>
      </c>
      <c r="G298" s="221"/>
      <c r="H298" s="224">
        <v>373.69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167</v>
      </c>
      <c r="AU298" s="230" t="s">
        <v>91</v>
      </c>
      <c r="AV298" s="13" t="s">
        <v>91</v>
      </c>
      <c r="AW298" s="13" t="s">
        <v>38</v>
      </c>
      <c r="AX298" s="13" t="s">
        <v>82</v>
      </c>
      <c r="AY298" s="230" t="s">
        <v>155</v>
      </c>
    </row>
    <row r="299" spans="2:65" s="13" customFormat="1" ht="11.25" x14ac:dyDescent="0.2">
      <c r="B299" s="220"/>
      <c r="C299" s="221"/>
      <c r="D299" s="211" t="s">
        <v>167</v>
      </c>
      <c r="E299" s="222" t="s">
        <v>1</v>
      </c>
      <c r="F299" s="223" t="s">
        <v>473</v>
      </c>
      <c r="G299" s="221"/>
      <c r="H299" s="224">
        <v>175.54</v>
      </c>
      <c r="I299" s="225"/>
      <c r="J299" s="221"/>
      <c r="K299" s="221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167</v>
      </c>
      <c r="AU299" s="230" t="s">
        <v>91</v>
      </c>
      <c r="AV299" s="13" t="s">
        <v>91</v>
      </c>
      <c r="AW299" s="13" t="s">
        <v>38</v>
      </c>
      <c r="AX299" s="13" t="s">
        <v>82</v>
      </c>
      <c r="AY299" s="230" t="s">
        <v>155</v>
      </c>
    </row>
    <row r="300" spans="2:65" s="14" customFormat="1" ht="11.25" x14ac:dyDescent="0.2">
      <c r="B300" s="241"/>
      <c r="C300" s="242"/>
      <c r="D300" s="211" t="s">
        <v>167</v>
      </c>
      <c r="E300" s="243" t="s">
        <v>1</v>
      </c>
      <c r="F300" s="244" t="s">
        <v>249</v>
      </c>
      <c r="G300" s="242"/>
      <c r="H300" s="245">
        <v>1136.76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AT300" s="251" t="s">
        <v>167</v>
      </c>
      <c r="AU300" s="251" t="s">
        <v>91</v>
      </c>
      <c r="AV300" s="14" t="s">
        <v>164</v>
      </c>
      <c r="AW300" s="14" t="s">
        <v>38</v>
      </c>
      <c r="AX300" s="14" t="s">
        <v>89</v>
      </c>
      <c r="AY300" s="251" t="s">
        <v>155</v>
      </c>
    </row>
    <row r="301" spans="2:65" s="1" customFormat="1" ht="16.5" customHeight="1" x14ac:dyDescent="0.2">
      <c r="B301" s="34"/>
      <c r="C301" s="231" t="s">
        <v>474</v>
      </c>
      <c r="D301" s="231" t="s">
        <v>208</v>
      </c>
      <c r="E301" s="232" t="s">
        <v>475</v>
      </c>
      <c r="F301" s="233" t="s">
        <v>476</v>
      </c>
      <c r="G301" s="234" t="s">
        <v>185</v>
      </c>
      <c r="H301" s="235">
        <v>1148.1279999999999</v>
      </c>
      <c r="I301" s="236"/>
      <c r="J301" s="237">
        <f>ROUND(I301*H301,2)</f>
        <v>0</v>
      </c>
      <c r="K301" s="233" t="s">
        <v>163</v>
      </c>
      <c r="L301" s="238"/>
      <c r="M301" s="239" t="s">
        <v>1</v>
      </c>
      <c r="N301" s="240" t="s">
        <v>47</v>
      </c>
      <c r="O301" s="66"/>
      <c r="P301" s="205">
        <f>O301*H301</f>
        <v>0</v>
      </c>
      <c r="Q301" s="205">
        <v>5.8000000000000003E-2</v>
      </c>
      <c r="R301" s="205">
        <f>Q301*H301</f>
        <v>66.591424000000004</v>
      </c>
      <c r="S301" s="205">
        <v>0</v>
      </c>
      <c r="T301" s="206">
        <f>S301*H301</f>
        <v>0</v>
      </c>
      <c r="AR301" s="207" t="s">
        <v>202</v>
      </c>
      <c r="AT301" s="207" t="s">
        <v>208</v>
      </c>
      <c r="AU301" s="207" t="s">
        <v>91</v>
      </c>
      <c r="AY301" s="17" t="s">
        <v>155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7" t="s">
        <v>89</v>
      </c>
      <c r="BK301" s="208">
        <f>ROUND(I301*H301,2)</f>
        <v>0</v>
      </c>
      <c r="BL301" s="17" t="s">
        <v>164</v>
      </c>
      <c r="BM301" s="207" t="s">
        <v>477</v>
      </c>
    </row>
    <row r="302" spans="2:65" s="13" customFormat="1" ht="11.25" x14ac:dyDescent="0.2">
      <c r="B302" s="220"/>
      <c r="C302" s="221"/>
      <c r="D302" s="211" t="s">
        <v>167</v>
      </c>
      <c r="E302" s="222" t="s">
        <v>1</v>
      </c>
      <c r="F302" s="223" t="s">
        <v>478</v>
      </c>
      <c r="G302" s="221"/>
      <c r="H302" s="224">
        <v>1148.1279999999999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167</v>
      </c>
      <c r="AU302" s="230" t="s">
        <v>91</v>
      </c>
      <c r="AV302" s="13" t="s">
        <v>91</v>
      </c>
      <c r="AW302" s="13" t="s">
        <v>38</v>
      </c>
      <c r="AX302" s="13" t="s">
        <v>89</v>
      </c>
      <c r="AY302" s="230" t="s">
        <v>155</v>
      </c>
    </row>
    <row r="303" spans="2:65" s="1" customFormat="1" ht="16.5" customHeight="1" x14ac:dyDescent="0.2">
      <c r="B303" s="34"/>
      <c r="C303" s="196" t="s">
        <v>479</v>
      </c>
      <c r="D303" s="196" t="s">
        <v>159</v>
      </c>
      <c r="E303" s="197" t="s">
        <v>480</v>
      </c>
      <c r="F303" s="198" t="s">
        <v>481</v>
      </c>
      <c r="G303" s="199" t="s">
        <v>185</v>
      </c>
      <c r="H303" s="200">
        <v>12</v>
      </c>
      <c r="I303" s="201"/>
      <c r="J303" s="202">
        <f>ROUND(I303*H303,2)</f>
        <v>0</v>
      </c>
      <c r="K303" s="198" t="s">
        <v>163</v>
      </c>
      <c r="L303" s="38"/>
      <c r="M303" s="203" t="s">
        <v>1</v>
      </c>
      <c r="N303" s="204" t="s">
        <v>47</v>
      </c>
      <c r="O303" s="66"/>
      <c r="P303" s="205">
        <f>O303*H303</f>
        <v>0</v>
      </c>
      <c r="Q303" s="205">
        <v>2.741E-2</v>
      </c>
      <c r="R303" s="205">
        <f>Q303*H303</f>
        <v>0.32891999999999999</v>
      </c>
      <c r="S303" s="205">
        <v>0</v>
      </c>
      <c r="T303" s="206">
        <f>S303*H303</f>
        <v>0</v>
      </c>
      <c r="AR303" s="207" t="s">
        <v>164</v>
      </c>
      <c r="AT303" s="207" t="s">
        <v>159</v>
      </c>
      <c r="AU303" s="207" t="s">
        <v>91</v>
      </c>
      <c r="AY303" s="17" t="s">
        <v>155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7" t="s">
        <v>89</v>
      </c>
      <c r="BK303" s="208">
        <f>ROUND(I303*H303,2)</f>
        <v>0</v>
      </c>
      <c r="BL303" s="17" t="s">
        <v>164</v>
      </c>
      <c r="BM303" s="207" t="s">
        <v>482</v>
      </c>
    </row>
    <row r="304" spans="2:65" s="12" customFormat="1" ht="11.25" x14ac:dyDescent="0.2">
      <c r="B304" s="209"/>
      <c r="C304" s="210"/>
      <c r="D304" s="211" t="s">
        <v>167</v>
      </c>
      <c r="E304" s="212" t="s">
        <v>1</v>
      </c>
      <c r="F304" s="213" t="s">
        <v>483</v>
      </c>
      <c r="G304" s="210"/>
      <c r="H304" s="212" t="s">
        <v>1</v>
      </c>
      <c r="I304" s="214"/>
      <c r="J304" s="210"/>
      <c r="K304" s="210"/>
      <c r="L304" s="215"/>
      <c r="M304" s="216"/>
      <c r="N304" s="217"/>
      <c r="O304" s="217"/>
      <c r="P304" s="217"/>
      <c r="Q304" s="217"/>
      <c r="R304" s="217"/>
      <c r="S304" s="217"/>
      <c r="T304" s="218"/>
      <c r="AT304" s="219" t="s">
        <v>167</v>
      </c>
      <c r="AU304" s="219" t="s">
        <v>91</v>
      </c>
      <c r="AV304" s="12" t="s">
        <v>89</v>
      </c>
      <c r="AW304" s="12" t="s">
        <v>38</v>
      </c>
      <c r="AX304" s="12" t="s">
        <v>82</v>
      </c>
      <c r="AY304" s="219" t="s">
        <v>155</v>
      </c>
    </row>
    <row r="305" spans="2:65" s="13" customFormat="1" ht="11.25" x14ac:dyDescent="0.2">
      <c r="B305" s="220"/>
      <c r="C305" s="221"/>
      <c r="D305" s="211" t="s">
        <v>167</v>
      </c>
      <c r="E305" s="222" t="s">
        <v>1</v>
      </c>
      <c r="F305" s="223" t="s">
        <v>484</v>
      </c>
      <c r="G305" s="221"/>
      <c r="H305" s="224">
        <v>12</v>
      </c>
      <c r="I305" s="225"/>
      <c r="J305" s="221"/>
      <c r="K305" s="221"/>
      <c r="L305" s="226"/>
      <c r="M305" s="227"/>
      <c r="N305" s="228"/>
      <c r="O305" s="228"/>
      <c r="P305" s="228"/>
      <c r="Q305" s="228"/>
      <c r="R305" s="228"/>
      <c r="S305" s="228"/>
      <c r="T305" s="229"/>
      <c r="AT305" s="230" t="s">
        <v>167</v>
      </c>
      <c r="AU305" s="230" t="s">
        <v>91</v>
      </c>
      <c r="AV305" s="13" t="s">
        <v>91</v>
      </c>
      <c r="AW305" s="13" t="s">
        <v>38</v>
      </c>
      <c r="AX305" s="13" t="s">
        <v>89</v>
      </c>
      <c r="AY305" s="230" t="s">
        <v>155</v>
      </c>
    </row>
    <row r="306" spans="2:65" s="1" customFormat="1" ht="16.5" customHeight="1" x14ac:dyDescent="0.2">
      <c r="B306" s="34"/>
      <c r="C306" s="196" t="s">
        <v>266</v>
      </c>
      <c r="D306" s="196" t="s">
        <v>159</v>
      </c>
      <c r="E306" s="197" t="s">
        <v>485</v>
      </c>
      <c r="F306" s="198" t="s">
        <v>486</v>
      </c>
      <c r="G306" s="199" t="s">
        <v>185</v>
      </c>
      <c r="H306" s="200">
        <v>50.1</v>
      </c>
      <c r="I306" s="201"/>
      <c r="J306" s="202">
        <f>ROUND(I306*H306,2)</f>
        <v>0</v>
      </c>
      <c r="K306" s="198" t="s">
        <v>163</v>
      </c>
      <c r="L306" s="38"/>
      <c r="M306" s="203" t="s">
        <v>1</v>
      </c>
      <c r="N306" s="204" t="s">
        <v>47</v>
      </c>
      <c r="O306" s="66"/>
      <c r="P306" s="205">
        <f>O306*H306</f>
        <v>0</v>
      </c>
      <c r="Q306" s="205">
        <v>1.8000000000000001E-4</v>
      </c>
      <c r="R306" s="205">
        <f>Q306*H306</f>
        <v>9.018E-3</v>
      </c>
      <c r="S306" s="205">
        <v>0</v>
      </c>
      <c r="T306" s="206">
        <f>S306*H306</f>
        <v>0</v>
      </c>
      <c r="AR306" s="207" t="s">
        <v>164</v>
      </c>
      <c r="AT306" s="207" t="s">
        <v>159</v>
      </c>
      <c r="AU306" s="207" t="s">
        <v>91</v>
      </c>
      <c r="AY306" s="17" t="s">
        <v>155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7" t="s">
        <v>89</v>
      </c>
      <c r="BK306" s="208">
        <f>ROUND(I306*H306,2)</f>
        <v>0</v>
      </c>
      <c r="BL306" s="17" t="s">
        <v>164</v>
      </c>
      <c r="BM306" s="207" t="s">
        <v>487</v>
      </c>
    </row>
    <row r="307" spans="2:65" s="13" customFormat="1" ht="11.25" x14ac:dyDescent="0.2">
      <c r="B307" s="220"/>
      <c r="C307" s="221"/>
      <c r="D307" s="211" t="s">
        <v>167</v>
      </c>
      <c r="E307" s="222" t="s">
        <v>1</v>
      </c>
      <c r="F307" s="223" t="s">
        <v>488</v>
      </c>
      <c r="G307" s="221"/>
      <c r="H307" s="224">
        <v>50.1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167</v>
      </c>
      <c r="AU307" s="230" t="s">
        <v>91</v>
      </c>
      <c r="AV307" s="13" t="s">
        <v>91</v>
      </c>
      <c r="AW307" s="13" t="s">
        <v>38</v>
      </c>
      <c r="AX307" s="13" t="s">
        <v>89</v>
      </c>
      <c r="AY307" s="230" t="s">
        <v>155</v>
      </c>
    </row>
    <row r="308" spans="2:65" s="1" customFormat="1" ht="16.5" customHeight="1" x14ac:dyDescent="0.2">
      <c r="B308" s="34"/>
      <c r="C308" s="196" t="s">
        <v>489</v>
      </c>
      <c r="D308" s="196" t="s">
        <v>159</v>
      </c>
      <c r="E308" s="197" t="s">
        <v>490</v>
      </c>
      <c r="F308" s="198" t="s">
        <v>491</v>
      </c>
      <c r="G308" s="199" t="s">
        <v>185</v>
      </c>
      <c r="H308" s="200">
        <v>50.1</v>
      </c>
      <c r="I308" s="201"/>
      <c r="J308" s="202">
        <f>ROUND(I308*H308,2)</f>
        <v>0</v>
      </c>
      <c r="K308" s="198" t="s">
        <v>163</v>
      </c>
      <c r="L308" s="38"/>
      <c r="M308" s="203" t="s">
        <v>1</v>
      </c>
      <c r="N308" s="204" t="s">
        <v>47</v>
      </c>
      <c r="O308" s="66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AR308" s="207" t="s">
        <v>164</v>
      </c>
      <c r="AT308" s="207" t="s">
        <v>159</v>
      </c>
      <c r="AU308" s="207" t="s">
        <v>91</v>
      </c>
      <c r="AY308" s="17" t="s">
        <v>155</v>
      </c>
      <c r="BE308" s="208">
        <f>IF(N308="základní",J308,0)</f>
        <v>0</v>
      </c>
      <c r="BF308" s="208">
        <f>IF(N308="snížená",J308,0)</f>
        <v>0</v>
      </c>
      <c r="BG308" s="208">
        <f>IF(N308="zákl. přenesená",J308,0)</f>
        <v>0</v>
      </c>
      <c r="BH308" s="208">
        <f>IF(N308="sníž. přenesená",J308,0)</f>
        <v>0</v>
      </c>
      <c r="BI308" s="208">
        <f>IF(N308="nulová",J308,0)</f>
        <v>0</v>
      </c>
      <c r="BJ308" s="17" t="s">
        <v>89</v>
      </c>
      <c r="BK308" s="208">
        <f>ROUND(I308*H308,2)</f>
        <v>0</v>
      </c>
      <c r="BL308" s="17" t="s">
        <v>164</v>
      </c>
      <c r="BM308" s="207" t="s">
        <v>492</v>
      </c>
    </row>
    <row r="309" spans="2:65" s="13" customFormat="1" ht="11.25" x14ac:dyDescent="0.2">
      <c r="B309" s="220"/>
      <c r="C309" s="221"/>
      <c r="D309" s="211" t="s">
        <v>167</v>
      </c>
      <c r="E309" s="222" t="s">
        <v>1</v>
      </c>
      <c r="F309" s="223" t="s">
        <v>493</v>
      </c>
      <c r="G309" s="221"/>
      <c r="H309" s="224">
        <v>50.1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167</v>
      </c>
      <c r="AU309" s="230" t="s">
        <v>91</v>
      </c>
      <c r="AV309" s="13" t="s">
        <v>91</v>
      </c>
      <c r="AW309" s="13" t="s">
        <v>38</v>
      </c>
      <c r="AX309" s="13" t="s">
        <v>89</v>
      </c>
      <c r="AY309" s="230" t="s">
        <v>155</v>
      </c>
    </row>
    <row r="310" spans="2:65" s="11" customFormat="1" ht="22.9" customHeight="1" x14ac:dyDescent="0.2">
      <c r="B310" s="180"/>
      <c r="C310" s="181"/>
      <c r="D310" s="182" t="s">
        <v>81</v>
      </c>
      <c r="E310" s="194" t="s">
        <v>494</v>
      </c>
      <c r="F310" s="194" t="s">
        <v>495</v>
      </c>
      <c r="G310" s="181"/>
      <c r="H310" s="181"/>
      <c r="I310" s="184"/>
      <c r="J310" s="195">
        <f>BK310</f>
        <v>0</v>
      </c>
      <c r="K310" s="181"/>
      <c r="L310" s="186"/>
      <c r="M310" s="187"/>
      <c r="N310" s="188"/>
      <c r="O310" s="188"/>
      <c r="P310" s="189">
        <f>SUM(P311:P312)</f>
        <v>0</v>
      </c>
      <c r="Q310" s="188"/>
      <c r="R310" s="189">
        <f>SUM(R311:R312)</f>
        <v>0.36</v>
      </c>
      <c r="S310" s="188"/>
      <c r="T310" s="190">
        <f>SUM(T311:T312)</f>
        <v>0</v>
      </c>
      <c r="AR310" s="191" t="s">
        <v>89</v>
      </c>
      <c r="AT310" s="192" t="s">
        <v>81</v>
      </c>
      <c r="AU310" s="192" t="s">
        <v>89</v>
      </c>
      <c r="AY310" s="191" t="s">
        <v>155</v>
      </c>
      <c r="BK310" s="193">
        <f>SUM(BK311:BK312)</f>
        <v>0</v>
      </c>
    </row>
    <row r="311" spans="2:65" s="1" customFormat="1" ht="16.5" customHeight="1" x14ac:dyDescent="0.2">
      <c r="B311" s="34"/>
      <c r="C311" s="196" t="s">
        <v>496</v>
      </c>
      <c r="D311" s="196" t="s">
        <v>159</v>
      </c>
      <c r="E311" s="197" t="s">
        <v>497</v>
      </c>
      <c r="F311" s="198" t="s">
        <v>498</v>
      </c>
      <c r="G311" s="199" t="s">
        <v>387</v>
      </c>
      <c r="H311" s="200">
        <v>2</v>
      </c>
      <c r="I311" s="201"/>
      <c r="J311" s="202">
        <f>ROUND(I311*H311,2)</f>
        <v>0</v>
      </c>
      <c r="K311" s="198" t="s">
        <v>1</v>
      </c>
      <c r="L311" s="38"/>
      <c r="M311" s="203" t="s">
        <v>1</v>
      </c>
      <c r="N311" s="204" t="s">
        <v>47</v>
      </c>
      <c r="O311" s="66"/>
      <c r="P311" s="205">
        <f>O311*H311</f>
        <v>0</v>
      </c>
      <c r="Q311" s="205">
        <v>0.18</v>
      </c>
      <c r="R311" s="205">
        <f>Q311*H311</f>
        <v>0.36</v>
      </c>
      <c r="S311" s="205">
        <v>0</v>
      </c>
      <c r="T311" s="206">
        <f>S311*H311</f>
        <v>0</v>
      </c>
      <c r="AR311" s="207" t="s">
        <v>164</v>
      </c>
      <c r="AT311" s="207" t="s">
        <v>159</v>
      </c>
      <c r="AU311" s="207" t="s">
        <v>91</v>
      </c>
      <c r="AY311" s="17" t="s">
        <v>155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7" t="s">
        <v>89</v>
      </c>
      <c r="BK311" s="208">
        <f>ROUND(I311*H311,2)</f>
        <v>0</v>
      </c>
      <c r="BL311" s="17" t="s">
        <v>164</v>
      </c>
      <c r="BM311" s="207" t="s">
        <v>499</v>
      </c>
    </row>
    <row r="312" spans="2:65" s="13" customFormat="1" ht="11.25" x14ac:dyDescent="0.2">
      <c r="B312" s="220"/>
      <c r="C312" s="221"/>
      <c r="D312" s="211" t="s">
        <v>167</v>
      </c>
      <c r="E312" s="222" t="s">
        <v>1</v>
      </c>
      <c r="F312" s="223" t="s">
        <v>91</v>
      </c>
      <c r="G312" s="221"/>
      <c r="H312" s="224">
        <v>2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AT312" s="230" t="s">
        <v>167</v>
      </c>
      <c r="AU312" s="230" t="s">
        <v>91</v>
      </c>
      <c r="AV312" s="13" t="s">
        <v>91</v>
      </c>
      <c r="AW312" s="13" t="s">
        <v>38</v>
      </c>
      <c r="AX312" s="13" t="s">
        <v>89</v>
      </c>
      <c r="AY312" s="230" t="s">
        <v>155</v>
      </c>
    </row>
    <row r="313" spans="2:65" s="11" customFormat="1" ht="22.9" customHeight="1" x14ac:dyDescent="0.2">
      <c r="B313" s="180"/>
      <c r="C313" s="181"/>
      <c r="D313" s="182" t="s">
        <v>81</v>
      </c>
      <c r="E313" s="194" t="s">
        <v>500</v>
      </c>
      <c r="F313" s="194" t="s">
        <v>501</v>
      </c>
      <c r="G313" s="181"/>
      <c r="H313" s="181"/>
      <c r="I313" s="184"/>
      <c r="J313" s="195">
        <f>BK313</f>
        <v>0</v>
      </c>
      <c r="K313" s="181"/>
      <c r="L313" s="186"/>
      <c r="M313" s="187"/>
      <c r="N313" s="188"/>
      <c r="O313" s="188"/>
      <c r="P313" s="189">
        <f>SUM(P314:P325)</f>
        <v>0</v>
      </c>
      <c r="Q313" s="188"/>
      <c r="R313" s="189">
        <f>SUM(R314:R325)</f>
        <v>0</v>
      </c>
      <c r="S313" s="188"/>
      <c r="T313" s="190">
        <f>SUM(T314:T325)</f>
        <v>0</v>
      </c>
      <c r="AR313" s="191" t="s">
        <v>89</v>
      </c>
      <c r="AT313" s="192" t="s">
        <v>81</v>
      </c>
      <c r="AU313" s="192" t="s">
        <v>89</v>
      </c>
      <c r="AY313" s="191" t="s">
        <v>155</v>
      </c>
      <c r="BK313" s="193">
        <f>SUM(BK314:BK325)</f>
        <v>0</v>
      </c>
    </row>
    <row r="314" spans="2:65" s="1" customFormat="1" ht="16.5" customHeight="1" x14ac:dyDescent="0.2">
      <c r="B314" s="34"/>
      <c r="C314" s="196" t="s">
        <v>502</v>
      </c>
      <c r="D314" s="196" t="s">
        <v>159</v>
      </c>
      <c r="E314" s="197" t="s">
        <v>503</v>
      </c>
      <c r="F314" s="198" t="s">
        <v>504</v>
      </c>
      <c r="G314" s="199" t="s">
        <v>259</v>
      </c>
      <c r="H314" s="200">
        <v>1306.835</v>
      </c>
      <c r="I314" s="201"/>
      <c r="J314" s="202">
        <f>ROUND(I314*H314,2)</f>
        <v>0</v>
      </c>
      <c r="K314" s="198" t="s">
        <v>163</v>
      </c>
      <c r="L314" s="38"/>
      <c r="M314" s="203" t="s">
        <v>1</v>
      </c>
      <c r="N314" s="204" t="s">
        <v>47</v>
      </c>
      <c r="O314" s="66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AR314" s="207" t="s">
        <v>164</v>
      </c>
      <c r="AT314" s="207" t="s">
        <v>159</v>
      </c>
      <c r="AU314" s="207" t="s">
        <v>91</v>
      </c>
      <c r="AY314" s="17" t="s">
        <v>155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7" t="s">
        <v>89</v>
      </c>
      <c r="BK314" s="208">
        <f>ROUND(I314*H314,2)</f>
        <v>0</v>
      </c>
      <c r="BL314" s="17" t="s">
        <v>164</v>
      </c>
      <c r="BM314" s="207" t="s">
        <v>505</v>
      </c>
    </row>
    <row r="315" spans="2:65" s="13" customFormat="1" ht="11.25" x14ac:dyDescent="0.2">
      <c r="B315" s="220"/>
      <c r="C315" s="221"/>
      <c r="D315" s="211" t="s">
        <v>167</v>
      </c>
      <c r="E315" s="222" t="s">
        <v>1</v>
      </c>
      <c r="F315" s="223" t="s">
        <v>506</v>
      </c>
      <c r="G315" s="221"/>
      <c r="H315" s="224">
        <v>1306.835</v>
      </c>
      <c r="I315" s="225"/>
      <c r="J315" s="221"/>
      <c r="K315" s="221"/>
      <c r="L315" s="226"/>
      <c r="M315" s="227"/>
      <c r="N315" s="228"/>
      <c r="O315" s="228"/>
      <c r="P315" s="228"/>
      <c r="Q315" s="228"/>
      <c r="R315" s="228"/>
      <c r="S315" s="228"/>
      <c r="T315" s="229"/>
      <c r="AT315" s="230" t="s">
        <v>167</v>
      </c>
      <c r="AU315" s="230" t="s">
        <v>91</v>
      </c>
      <c r="AV315" s="13" t="s">
        <v>91</v>
      </c>
      <c r="AW315" s="13" t="s">
        <v>38</v>
      </c>
      <c r="AX315" s="13" t="s">
        <v>89</v>
      </c>
      <c r="AY315" s="230" t="s">
        <v>155</v>
      </c>
    </row>
    <row r="316" spans="2:65" s="1" customFormat="1" ht="16.5" customHeight="1" x14ac:dyDescent="0.2">
      <c r="B316" s="34"/>
      <c r="C316" s="196" t="s">
        <v>507</v>
      </c>
      <c r="D316" s="196" t="s">
        <v>159</v>
      </c>
      <c r="E316" s="197" t="s">
        <v>508</v>
      </c>
      <c r="F316" s="198" t="s">
        <v>509</v>
      </c>
      <c r="G316" s="199" t="s">
        <v>259</v>
      </c>
      <c r="H316" s="200">
        <v>11761.514999999999</v>
      </c>
      <c r="I316" s="201"/>
      <c r="J316" s="202">
        <f>ROUND(I316*H316,2)</f>
        <v>0</v>
      </c>
      <c r="K316" s="198" t="s">
        <v>163</v>
      </c>
      <c r="L316" s="38"/>
      <c r="M316" s="203" t="s">
        <v>1</v>
      </c>
      <c r="N316" s="204" t="s">
        <v>47</v>
      </c>
      <c r="O316" s="66"/>
      <c r="P316" s="205">
        <f>O316*H316</f>
        <v>0</v>
      </c>
      <c r="Q316" s="205">
        <v>0</v>
      </c>
      <c r="R316" s="205">
        <f>Q316*H316</f>
        <v>0</v>
      </c>
      <c r="S316" s="205">
        <v>0</v>
      </c>
      <c r="T316" s="206">
        <f>S316*H316</f>
        <v>0</v>
      </c>
      <c r="AR316" s="207" t="s">
        <v>164</v>
      </c>
      <c r="AT316" s="207" t="s">
        <v>159</v>
      </c>
      <c r="AU316" s="207" t="s">
        <v>91</v>
      </c>
      <c r="AY316" s="17" t="s">
        <v>155</v>
      </c>
      <c r="BE316" s="208">
        <f>IF(N316="základní",J316,0)</f>
        <v>0</v>
      </c>
      <c r="BF316" s="208">
        <f>IF(N316="snížená",J316,0)</f>
        <v>0</v>
      </c>
      <c r="BG316" s="208">
        <f>IF(N316="zákl. přenesená",J316,0)</f>
        <v>0</v>
      </c>
      <c r="BH316" s="208">
        <f>IF(N316="sníž. přenesená",J316,0)</f>
        <v>0</v>
      </c>
      <c r="BI316" s="208">
        <f>IF(N316="nulová",J316,0)</f>
        <v>0</v>
      </c>
      <c r="BJ316" s="17" t="s">
        <v>89</v>
      </c>
      <c r="BK316" s="208">
        <f>ROUND(I316*H316,2)</f>
        <v>0</v>
      </c>
      <c r="BL316" s="17" t="s">
        <v>164</v>
      </c>
      <c r="BM316" s="207" t="s">
        <v>510</v>
      </c>
    </row>
    <row r="317" spans="2:65" s="13" customFormat="1" ht="11.25" x14ac:dyDescent="0.2">
      <c r="B317" s="220"/>
      <c r="C317" s="221"/>
      <c r="D317" s="211" t="s">
        <v>167</v>
      </c>
      <c r="E317" s="222" t="s">
        <v>1</v>
      </c>
      <c r="F317" s="223" t="s">
        <v>511</v>
      </c>
      <c r="G317" s="221"/>
      <c r="H317" s="224">
        <v>11761.514999999999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167</v>
      </c>
      <c r="AU317" s="230" t="s">
        <v>91</v>
      </c>
      <c r="AV317" s="13" t="s">
        <v>91</v>
      </c>
      <c r="AW317" s="13" t="s">
        <v>38</v>
      </c>
      <c r="AX317" s="13" t="s">
        <v>89</v>
      </c>
      <c r="AY317" s="230" t="s">
        <v>155</v>
      </c>
    </row>
    <row r="318" spans="2:65" s="1" customFormat="1" ht="16.5" customHeight="1" x14ac:dyDescent="0.2">
      <c r="B318" s="34"/>
      <c r="C318" s="196" t="s">
        <v>512</v>
      </c>
      <c r="D318" s="196" t="s">
        <v>159</v>
      </c>
      <c r="E318" s="197" t="s">
        <v>513</v>
      </c>
      <c r="F318" s="198" t="s">
        <v>514</v>
      </c>
      <c r="G318" s="199" t="s">
        <v>259</v>
      </c>
      <c r="H318" s="200">
        <v>1306.835</v>
      </c>
      <c r="I318" s="201"/>
      <c r="J318" s="202">
        <f>ROUND(I318*H318,2)</f>
        <v>0</v>
      </c>
      <c r="K318" s="198" t="s">
        <v>163</v>
      </c>
      <c r="L318" s="38"/>
      <c r="M318" s="203" t="s">
        <v>1</v>
      </c>
      <c r="N318" s="204" t="s">
        <v>47</v>
      </c>
      <c r="O318" s="66"/>
      <c r="P318" s="205">
        <f>O318*H318</f>
        <v>0</v>
      </c>
      <c r="Q318" s="205">
        <v>0</v>
      </c>
      <c r="R318" s="205">
        <f>Q318*H318</f>
        <v>0</v>
      </c>
      <c r="S318" s="205">
        <v>0</v>
      </c>
      <c r="T318" s="206">
        <f>S318*H318</f>
        <v>0</v>
      </c>
      <c r="AR318" s="207" t="s">
        <v>164</v>
      </c>
      <c r="AT318" s="207" t="s">
        <v>159</v>
      </c>
      <c r="AU318" s="207" t="s">
        <v>91</v>
      </c>
      <c r="AY318" s="17" t="s">
        <v>155</v>
      </c>
      <c r="BE318" s="208">
        <f>IF(N318="základní",J318,0)</f>
        <v>0</v>
      </c>
      <c r="BF318" s="208">
        <f>IF(N318="snížená",J318,0)</f>
        <v>0</v>
      </c>
      <c r="BG318" s="208">
        <f>IF(N318="zákl. přenesená",J318,0)</f>
        <v>0</v>
      </c>
      <c r="BH318" s="208">
        <f>IF(N318="sníž. přenesená",J318,0)</f>
        <v>0</v>
      </c>
      <c r="BI318" s="208">
        <f>IF(N318="nulová",J318,0)</f>
        <v>0</v>
      </c>
      <c r="BJ318" s="17" t="s">
        <v>89</v>
      </c>
      <c r="BK318" s="208">
        <f>ROUND(I318*H318,2)</f>
        <v>0</v>
      </c>
      <c r="BL318" s="17" t="s">
        <v>164</v>
      </c>
      <c r="BM318" s="207" t="s">
        <v>515</v>
      </c>
    </row>
    <row r="319" spans="2:65" s="13" customFormat="1" ht="11.25" x14ac:dyDescent="0.2">
      <c r="B319" s="220"/>
      <c r="C319" s="221"/>
      <c r="D319" s="211" t="s">
        <v>167</v>
      </c>
      <c r="E319" s="222" t="s">
        <v>1</v>
      </c>
      <c r="F319" s="223" t="s">
        <v>506</v>
      </c>
      <c r="G319" s="221"/>
      <c r="H319" s="224">
        <v>1306.835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167</v>
      </c>
      <c r="AU319" s="230" t="s">
        <v>91</v>
      </c>
      <c r="AV319" s="13" t="s">
        <v>91</v>
      </c>
      <c r="AW319" s="13" t="s">
        <v>38</v>
      </c>
      <c r="AX319" s="13" t="s">
        <v>89</v>
      </c>
      <c r="AY319" s="230" t="s">
        <v>155</v>
      </c>
    </row>
    <row r="320" spans="2:65" s="1" customFormat="1" ht="16.5" customHeight="1" x14ac:dyDescent="0.2">
      <c r="B320" s="34"/>
      <c r="C320" s="196" t="s">
        <v>516</v>
      </c>
      <c r="D320" s="196" t="s">
        <v>159</v>
      </c>
      <c r="E320" s="197" t="s">
        <v>517</v>
      </c>
      <c r="F320" s="198" t="s">
        <v>518</v>
      </c>
      <c r="G320" s="199" t="s">
        <v>259</v>
      </c>
      <c r="H320" s="200">
        <v>245.11199999999999</v>
      </c>
      <c r="I320" s="201"/>
      <c r="J320" s="202">
        <f>ROUND(I320*H320,2)</f>
        <v>0</v>
      </c>
      <c r="K320" s="198" t="s">
        <v>163</v>
      </c>
      <c r="L320" s="38"/>
      <c r="M320" s="203" t="s">
        <v>1</v>
      </c>
      <c r="N320" s="204" t="s">
        <v>47</v>
      </c>
      <c r="O320" s="66"/>
      <c r="P320" s="205">
        <f>O320*H320</f>
        <v>0</v>
      </c>
      <c r="Q320" s="205">
        <v>0</v>
      </c>
      <c r="R320" s="205">
        <f>Q320*H320</f>
        <v>0</v>
      </c>
      <c r="S320" s="205">
        <v>0</v>
      </c>
      <c r="T320" s="206">
        <f>S320*H320</f>
        <v>0</v>
      </c>
      <c r="AR320" s="207" t="s">
        <v>164</v>
      </c>
      <c r="AT320" s="207" t="s">
        <v>159</v>
      </c>
      <c r="AU320" s="207" t="s">
        <v>91</v>
      </c>
      <c r="AY320" s="17" t="s">
        <v>155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89</v>
      </c>
      <c r="BK320" s="208">
        <f>ROUND(I320*H320,2)</f>
        <v>0</v>
      </c>
      <c r="BL320" s="17" t="s">
        <v>164</v>
      </c>
      <c r="BM320" s="207" t="s">
        <v>519</v>
      </c>
    </row>
    <row r="321" spans="2:65" s="13" customFormat="1" ht="11.25" x14ac:dyDescent="0.2">
      <c r="B321" s="220"/>
      <c r="C321" s="221"/>
      <c r="D321" s="211" t="s">
        <v>167</v>
      </c>
      <c r="E321" s="222" t="s">
        <v>1</v>
      </c>
      <c r="F321" s="223" t="s">
        <v>520</v>
      </c>
      <c r="G321" s="221"/>
      <c r="H321" s="224">
        <v>245.11199999999999</v>
      </c>
      <c r="I321" s="225"/>
      <c r="J321" s="221"/>
      <c r="K321" s="221"/>
      <c r="L321" s="226"/>
      <c r="M321" s="227"/>
      <c r="N321" s="228"/>
      <c r="O321" s="228"/>
      <c r="P321" s="228"/>
      <c r="Q321" s="228"/>
      <c r="R321" s="228"/>
      <c r="S321" s="228"/>
      <c r="T321" s="229"/>
      <c r="AT321" s="230" t="s">
        <v>167</v>
      </c>
      <c r="AU321" s="230" t="s">
        <v>91</v>
      </c>
      <c r="AV321" s="13" t="s">
        <v>91</v>
      </c>
      <c r="AW321" s="13" t="s">
        <v>38</v>
      </c>
      <c r="AX321" s="13" t="s">
        <v>89</v>
      </c>
      <c r="AY321" s="230" t="s">
        <v>155</v>
      </c>
    </row>
    <row r="322" spans="2:65" s="1" customFormat="1" ht="16.5" customHeight="1" x14ac:dyDescent="0.2">
      <c r="B322" s="34"/>
      <c r="C322" s="196" t="s">
        <v>521</v>
      </c>
      <c r="D322" s="196" t="s">
        <v>159</v>
      </c>
      <c r="E322" s="197" t="s">
        <v>522</v>
      </c>
      <c r="F322" s="198" t="s">
        <v>523</v>
      </c>
      <c r="G322" s="199" t="s">
        <v>259</v>
      </c>
      <c r="H322" s="200">
        <v>987.13599999999997</v>
      </c>
      <c r="I322" s="201"/>
      <c r="J322" s="202">
        <f>ROUND(I322*H322,2)</f>
        <v>0</v>
      </c>
      <c r="K322" s="198" t="s">
        <v>163</v>
      </c>
      <c r="L322" s="38"/>
      <c r="M322" s="203" t="s">
        <v>1</v>
      </c>
      <c r="N322" s="204" t="s">
        <v>47</v>
      </c>
      <c r="O322" s="66"/>
      <c r="P322" s="205">
        <f>O322*H322</f>
        <v>0</v>
      </c>
      <c r="Q322" s="205">
        <v>0</v>
      </c>
      <c r="R322" s="205">
        <f>Q322*H322</f>
        <v>0</v>
      </c>
      <c r="S322" s="205">
        <v>0</v>
      </c>
      <c r="T322" s="206">
        <f>S322*H322</f>
        <v>0</v>
      </c>
      <c r="AR322" s="207" t="s">
        <v>164</v>
      </c>
      <c r="AT322" s="207" t="s">
        <v>159</v>
      </c>
      <c r="AU322" s="207" t="s">
        <v>91</v>
      </c>
      <c r="AY322" s="17" t="s">
        <v>155</v>
      </c>
      <c r="BE322" s="208">
        <f>IF(N322="základní",J322,0)</f>
        <v>0</v>
      </c>
      <c r="BF322" s="208">
        <f>IF(N322="snížená",J322,0)</f>
        <v>0</v>
      </c>
      <c r="BG322" s="208">
        <f>IF(N322="zákl. přenesená",J322,0)</f>
        <v>0</v>
      </c>
      <c r="BH322" s="208">
        <f>IF(N322="sníž. přenesená",J322,0)</f>
        <v>0</v>
      </c>
      <c r="BI322" s="208">
        <f>IF(N322="nulová",J322,0)</f>
        <v>0</v>
      </c>
      <c r="BJ322" s="17" t="s">
        <v>89</v>
      </c>
      <c r="BK322" s="208">
        <f>ROUND(I322*H322,2)</f>
        <v>0</v>
      </c>
      <c r="BL322" s="17" t="s">
        <v>164</v>
      </c>
      <c r="BM322" s="207" t="s">
        <v>524</v>
      </c>
    </row>
    <row r="323" spans="2:65" s="13" customFormat="1" ht="11.25" x14ac:dyDescent="0.2">
      <c r="B323" s="220"/>
      <c r="C323" s="221"/>
      <c r="D323" s="211" t="s">
        <v>167</v>
      </c>
      <c r="E323" s="222" t="s">
        <v>1</v>
      </c>
      <c r="F323" s="223" t="s">
        <v>525</v>
      </c>
      <c r="G323" s="221"/>
      <c r="H323" s="224">
        <v>987.13599999999997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167</v>
      </c>
      <c r="AU323" s="230" t="s">
        <v>91</v>
      </c>
      <c r="AV323" s="13" t="s">
        <v>91</v>
      </c>
      <c r="AW323" s="13" t="s">
        <v>38</v>
      </c>
      <c r="AX323" s="13" t="s">
        <v>89</v>
      </c>
      <c r="AY323" s="230" t="s">
        <v>155</v>
      </c>
    </row>
    <row r="324" spans="2:65" s="1" customFormat="1" ht="16.5" customHeight="1" x14ac:dyDescent="0.2">
      <c r="B324" s="34"/>
      <c r="C324" s="196" t="s">
        <v>526</v>
      </c>
      <c r="D324" s="196" t="s">
        <v>159</v>
      </c>
      <c r="E324" s="197" t="s">
        <v>527</v>
      </c>
      <c r="F324" s="198" t="s">
        <v>528</v>
      </c>
      <c r="G324" s="199" t="s">
        <v>259</v>
      </c>
      <c r="H324" s="200">
        <v>74.587999999999994</v>
      </c>
      <c r="I324" s="201"/>
      <c r="J324" s="202">
        <f>ROUND(I324*H324,2)</f>
        <v>0</v>
      </c>
      <c r="K324" s="198" t="s">
        <v>163</v>
      </c>
      <c r="L324" s="38"/>
      <c r="M324" s="203" t="s">
        <v>1</v>
      </c>
      <c r="N324" s="204" t="s">
        <v>47</v>
      </c>
      <c r="O324" s="66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AR324" s="207" t="s">
        <v>164</v>
      </c>
      <c r="AT324" s="207" t="s">
        <v>159</v>
      </c>
      <c r="AU324" s="207" t="s">
        <v>91</v>
      </c>
      <c r="AY324" s="17" t="s">
        <v>155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7" t="s">
        <v>89</v>
      </c>
      <c r="BK324" s="208">
        <f>ROUND(I324*H324,2)</f>
        <v>0</v>
      </c>
      <c r="BL324" s="17" t="s">
        <v>164</v>
      </c>
      <c r="BM324" s="207" t="s">
        <v>529</v>
      </c>
    </row>
    <row r="325" spans="2:65" s="13" customFormat="1" ht="11.25" x14ac:dyDescent="0.2">
      <c r="B325" s="220"/>
      <c r="C325" s="221"/>
      <c r="D325" s="211" t="s">
        <v>167</v>
      </c>
      <c r="E325" s="222" t="s">
        <v>1</v>
      </c>
      <c r="F325" s="223" t="s">
        <v>530</v>
      </c>
      <c r="G325" s="221"/>
      <c r="H325" s="224">
        <v>74.587999999999994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167</v>
      </c>
      <c r="AU325" s="230" t="s">
        <v>91</v>
      </c>
      <c r="AV325" s="13" t="s">
        <v>91</v>
      </c>
      <c r="AW325" s="13" t="s">
        <v>38</v>
      </c>
      <c r="AX325" s="13" t="s">
        <v>89</v>
      </c>
      <c r="AY325" s="230" t="s">
        <v>155</v>
      </c>
    </row>
    <row r="326" spans="2:65" s="11" customFormat="1" ht="22.9" customHeight="1" x14ac:dyDescent="0.2">
      <c r="B326" s="180"/>
      <c r="C326" s="181"/>
      <c r="D326" s="182" t="s">
        <v>81</v>
      </c>
      <c r="E326" s="194" t="s">
        <v>531</v>
      </c>
      <c r="F326" s="194" t="s">
        <v>532</v>
      </c>
      <c r="G326" s="181"/>
      <c r="H326" s="181"/>
      <c r="I326" s="184"/>
      <c r="J326" s="195">
        <f>BK326</f>
        <v>0</v>
      </c>
      <c r="K326" s="181"/>
      <c r="L326" s="186"/>
      <c r="M326" s="187"/>
      <c r="N326" s="188"/>
      <c r="O326" s="188"/>
      <c r="P326" s="189">
        <f>P327</f>
        <v>0</v>
      </c>
      <c r="Q326" s="188"/>
      <c r="R326" s="189">
        <f>R327</f>
        <v>0</v>
      </c>
      <c r="S326" s="188"/>
      <c r="T326" s="190">
        <f>T327</f>
        <v>0</v>
      </c>
      <c r="AR326" s="191" t="s">
        <v>89</v>
      </c>
      <c r="AT326" s="192" t="s">
        <v>81</v>
      </c>
      <c r="AU326" s="192" t="s">
        <v>89</v>
      </c>
      <c r="AY326" s="191" t="s">
        <v>155</v>
      </c>
      <c r="BK326" s="193">
        <f>BK327</f>
        <v>0</v>
      </c>
    </row>
    <row r="327" spans="2:65" s="1" customFormat="1" ht="16.5" customHeight="1" x14ac:dyDescent="0.2">
      <c r="B327" s="34"/>
      <c r="C327" s="196" t="s">
        <v>533</v>
      </c>
      <c r="D327" s="196" t="s">
        <v>159</v>
      </c>
      <c r="E327" s="197" t="s">
        <v>534</v>
      </c>
      <c r="F327" s="198" t="s">
        <v>535</v>
      </c>
      <c r="G327" s="199" t="s">
        <v>259</v>
      </c>
      <c r="H327" s="200">
        <v>2482.2350000000001</v>
      </c>
      <c r="I327" s="201"/>
      <c r="J327" s="202">
        <f>ROUND(I327*H327,2)</f>
        <v>0</v>
      </c>
      <c r="K327" s="198" t="s">
        <v>163</v>
      </c>
      <c r="L327" s="38"/>
      <c r="M327" s="252" t="s">
        <v>1</v>
      </c>
      <c r="N327" s="253" t="s">
        <v>47</v>
      </c>
      <c r="O327" s="254"/>
      <c r="P327" s="255">
        <f>O327*H327</f>
        <v>0</v>
      </c>
      <c r="Q327" s="255">
        <v>0</v>
      </c>
      <c r="R327" s="255">
        <f>Q327*H327</f>
        <v>0</v>
      </c>
      <c r="S327" s="255">
        <v>0</v>
      </c>
      <c r="T327" s="256">
        <f>S327*H327</f>
        <v>0</v>
      </c>
      <c r="AR327" s="207" t="s">
        <v>164</v>
      </c>
      <c r="AT327" s="207" t="s">
        <v>159</v>
      </c>
      <c r="AU327" s="207" t="s">
        <v>91</v>
      </c>
      <c r="AY327" s="17" t="s">
        <v>155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89</v>
      </c>
      <c r="BK327" s="208">
        <f>ROUND(I327*H327,2)</f>
        <v>0</v>
      </c>
      <c r="BL327" s="17" t="s">
        <v>164</v>
      </c>
      <c r="BM327" s="207" t="s">
        <v>536</v>
      </c>
    </row>
    <row r="328" spans="2:65" s="1" customFormat="1" ht="6.95" customHeight="1" x14ac:dyDescent="0.2">
      <c r="B328" s="49"/>
      <c r="C328" s="50"/>
      <c r="D328" s="50"/>
      <c r="E328" s="50"/>
      <c r="F328" s="50"/>
      <c r="G328" s="50"/>
      <c r="H328" s="50"/>
      <c r="I328" s="148"/>
      <c r="J328" s="50"/>
      <c r="K328" s="50"/>
      <c r="L328" s="38"/>
    </row>
  </sheetData>
  <sheetProtection algorithmName="SHA-512" hashValue="9gY0JSBl9TwRIhn9xnFv4qxP61dUUxzfVDEciChmVFWl0w/hbGxm2z17ijmNM7d+e7F7i58l4Z1Rear7WtjXVw==" saltValue="MvP31hndsammx46JzPB5RkRuNrdjr359MFlB37gqniNhKk8k8RSZhGwUZav8kX2rE/a4ddXjogIeLjkkNbWXGA==" spinCount="100000" sheet="1" objects="1" scenarios="1" formatColumns="0" formatRows="0" autoFilter="0"/>
  <autoFilter ref="C141:K327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00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1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101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0"/>
      <c r="AT3" s="17" t="s">
        <v>91</v>
      </c>
    </row>
    <row r="4" spans="2:46" ht="24.95" customHeight="1" x14ac:dyDescent="0.2">
      <c r="B4" s="20"/>
      <c r="D4" s="114" t="s">
        <v>107</v>
      </c>
      <c r="L4" s="20"/>
      <c r="M4" s="11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116" t="s">
        <v>16</v>
      </c>
      <c r="L6" s="20"/>
    </row>
    <row r="7" spans="2:46" ht="16.5" customHeight="1" x14ac:dyDescent="0.2">
      <c r="B7" s="20"/>
      <c r="E7" s="318" t="str">
        <f>'1E_Rekapitulace stavby'!K6</f>
        <v>Úpravy ulice Sv.Čecha v Karviné-Fryštátě, 1.část</v>
      </c>
      <c r="F7" s="319"/>
      <c r="G7" s="319"/>
      <c r="H7" s="319"/>
      <c r="L7" s="20"/>
    </row>
    <row r="8" spans="2:46" ht="12" customHeight="1" x14ac:dyDescent="0.2">
      <c r="B8" s="20"/>
      <c r="D8" s="116" t="s">
        <v>108</v>
      </c>
      <c r="L8" s="20"/>
    </row>
    <row r="9" spans="2:46" s="1" customFormat="1" ht="16.5" customHeight="1" x14ac:dyDescent="0.2">
      <c r="B9" s="38"/>
      <c r="E9" s="318" t="s">
        <v>537</v>
      </c>
      <c r="F9" s="320"/>
      <c r="G9" s="320"/>
      <c r="H9" s="320"/>
      <c r="I9" s="117"/>
      <c r="L9" s="38"/>
    </row>
    <row r="10" spans="2:46" s="1" customFormat="1" ht="12" customHeight="1" x14ac:dyDescent="0.2">
      <c r="B10" s="38"/>
      <c r="D10" s="116" t="s">
        <v>110</v>
      </c>
      <c r="I10" s="117"/>
      <c r="L10" s="38"/>
    </row>
    <row r="11" spans="2:46" s="1" customFormat="1" ht="36.950000000000003" customHeight="1" x14ac:dyDescent="0.2">
      <c r="B11" s="38"/>
      <c r="E11" s="321" t="s">
        <v>538</v>
      </c>
      <c r="F11" s="320"/>
      <c r="G11" s="320"/>
      <c r="H11" s="320"/>
      <c r="I11" s="117"/>
      <c r="L11" s="38"/>
    </row>
    <row r="12" spans="2:46" s="1" customFormat="1" ht="11.25" x14ac:dyDescent="0.2">
      <c r="B12" s="38"/>
      <c r="I12" s="117"/>
      <c r="L12" s="38"/>
    </row>
    <row r="13" spans="2:46" s="1" customFormat="1" ht="12" customHeight="1" x14ac:dyDescent="0.2">
      <c r="B13" s="38"/>
      <c r="D13" s="116" t="s">
        <v>18</v>
      </c>
      <c r="F13" s="105" t="s">
        <v>19</v>
      </c>
      <c r="I13" s="118" t="s">
        <v>20</v>
      </c>
      <c r="J13" s="105" t="s">
        <v>1</v>
      </c>
      <c r="L13" s="38"/>
    </row>
    <row r="14" spans="2:46" s="1" customFormat="1" ht="12" customHeight="1" x14ac:dyDescent="0.2">
      <c r="B14" s="38"/>
      <c r="D14" s="116" t="s">
        <v>22</v>
      </c>
      <c r="F14" s="105" t="s">
        <v>23</v>
      </c>
      <c r="I14" s="118" t="s">
        <v>24</v>
      </c>
      <c r="J14" s="119" t="str">
        <f>'1E_Rekapitulace stavby'!AN8</f>
        <v>16. 2. 2019</v>
      </c>
      <c r="L14" s="38"/>
    </row>
    <row r="15" spans="2:46" s="1" customFormat="1" ht="10.9" customHeight="1" x14ac:dyDescent="0.2">
      <c r="B15" s="38"/>
      <c r="I15" s="117"/>
      <c r="L15" s="38"/>
    </row>
    <row r="16" spans="2:46" s="1" customFormat="1" ht="12" customHeight="1" x14ac:dyDescent="0.2">
      <c r="B16" s="38"/>
      <c r="D16" s="116" t="s">
        <v>26</v>
      </c>
      <c r="I16" s="118" t="s">
        <v>27</v>
      </c>
      <c r="J16" s="105" t="s">
        <v>28</v>
      </c>
      <c r="L16" s="38"/>
    </row>
    <row r="17" spans="2:12" s="1" customFormat="1" ht="18" customHeight="1" x14ac:dyDescent="0.2">
      <c r="B17" s="38"/>
      <c r="E17" s="105" t="s">
        <v>29</v>
      </c>
      <c r="I17" s="118" t="s">
        <v>30</v>
      </c>
      <c r="J17" s="105" t="s">
        <v>31</v>
      </c>
      <c r="L17" s="38"/>
    </row>
    <row r="18" spans="2:12" s="1" customFormat="1" ht="6.95" customHeight="1" x14ac:dyDescent="0.2">
      <c r="B18" s="38"/>
      <c r="I18" s="117"/>
      <c r="L18" s="38"/>
    </row>
    <row r="19" spans="2:12" s="1" customFormat="1" ht="12" customHeight="1" x14ac:dyDescent="0.2">
      <c r="B19" s="38"/>
      <c r="D19" s="116" t="s">
        <v>32</v>
      </c>
      <c r="I19" s="118" t="s">
        <v>27</v>
      </c>
      <c r="J19" s="30" t="str">
        <f>'1E_Rekapitulace stavby'!AN13</f>
        <v>Vyplň údaj</v>
      </c>
      <c r="L19" s="38"/>
    </row>
    <row r="20" spans="2:12" s="1" customFormat="1" ht="18" customHeight="1" x14ac:dyDescent="0.2">
      <c r="B20" s="38"/>
      <c r="E20" s="322" t="str">
        <f>'1E_Rekapitulace stavby'!E14</f>
        <v>Vyplň údaj</v>
      </c>
      <c r="F20" s="323"/>
      <c r="G20" s="323"/>
      <c r="H20" s="323"/>
      <c r="I20" s="118" t="s">
        <v>30</v>
      </c>
      <c r="J20" s="30" t="str">
        <f>'1E_Rekapitulace stavby'!AN14</f>
        <v>Vyplň údaj</v>
      </c>
      <c r="L20" s="38"/>
    </row>
    <row r="21" spans="2:12" s="1" customFormat="1" ht="6.95" customHeight="1" x14ac:dyDescent="0.2">
      <c r="B21" s="38"/>
      <c r="I21" s="117"/>
      <c r="L21" s="38"/>
    </row>
    <row r="22" spans="2:12" s="1" customFormat="1" ht="12" customHeight="1" x14ac:dyDescent="0.2">
      <c r="B22" s="38"/>
      <c r="D22" s="116" t="s">
        <v>34</v>
      </c>
      <c r="I22" s="118" t="s">
        <v>27</v>
      </c>
      <c r="J22" s="105" t="s">
        <v>35</v>
      </c>
      <c r="L22" s="38"/>
    </row>
    <row r="23" spans="2:12" s="1" customFormat="1" ht="18" customHeight="1" x14ac:dyDescent="0.2">
      <c r="B23" s="38"/>
      <c r="E23" s="105" t="s">
        <v>36</v>
      </c>
      <c r="I23" s="118" t="s">
        <v>30</v>
      </c>
      <c r="J23" s="105" t="s">
        <v>37</v>
      </c>
      <c r="L23" s="38"/>
    </row>
    <row r="24" spans="2:12" s="1" customFormat="1" ht="6.95" customHeight="1" x14ac:dyDescent="0.2">
      <c r="B24" s="38"/>
      <c r="I24" s="117"/>
      <c r="L24" s="38"/>
    </row>
    <row r="25" spans="2:12" s="1" customFormat="1" ht="12" customHeight="1" x14ac:dyDescent="0.2">
      <c r="B25" s="38"/>
      <c r="D25" s="116" t="s">
        <v>39</v>
      </c>
      <c r="I25" s="118" t="s">
        <v>27</v>
      </c>
      <c r="J25" s="105" t="s">
        <v>1</v>
      </c>
      <c r="L25" s="38"/>
    </row>
    <row r="26" spans="2:12" s="1" customFormat="1" ht="18" customHeight="1" x14ac:dyDescent="0.2">
      <c r="B26" s="38"/>
      <c r="E26" s="105" t="s">
        <v>112</v>
      </c>
      <c r="I26" s="118" t="s">
        <v>30</v>
      </c>
      <c r="J26" s="105" t="s">
        <v>1</v>
      </c>
      <c r="L26" s="38"/>
    </row>
    <row r="27" spans="2:12" s="1" customFormat="1" ht="6.95" customHeight="1" x14ac:dyDescent="0.2">
      <c r="B27" s="38"/>
      <c r="I27" s="117"/>
      <c r="L27" s="38"/>
    </row>
    <row r="28" spans="2:12" s="1" customFormat="1" ht="12" customHeight="1" x14ac:dyDescent="0.2">
      <c r="B28" s="38"/>
      <c r="D28" s="116" t="s">
        <v>41</v>
      </c>
      <c r="I28" s="117"/>
      <c r="L28" s="38"/>
    </row>
    <row r="29" spans="2:12" s="7" customFormat="1" ht="16.5" customHeight="1" x14ac:dyDescent="0.2">
      <c r="B29" s="120"/>
      <c r="E29" s="324" t="s">
        <v>1</v>
      </c>
      <c r="F29" s="324"/>
      <c r="G29" s="324"/>
      <c r="H29" s="324"/>
      <c r="I29" s="121"/>
      <c r="L29" s="120"/>
    </row>
    <row r="30" spans="2:12" s="1" customFormat="1" ht="6.95" customHeight="1" x14ac:dyDescent="0.2">
      <c r="B30" s="38"/>
      <c r="I30" s="117"/>
      <c r="L30" s="38"/>
    </row>
    <row r="31" spans="2:12" s="1" customFormat="1" ht="6.95" customHeight="1" x14ac:dyDescent="0.2">
      <c r="B31" s="38"/>
      <c r="D31" s="62"/>
      <c r="E31" s="62"/>
      <c r="F31" s="62"/>
      <c r="G31" s="62"/>
      <c r="H31" s="62"/>
      <c r="I31" s="122"/>
      <c r="J31" s="62"/>
      <c r="K31" s="62"/>
      <c r="L31" s="38"/>
    </row>
    <row r="32" spans="2:12" s="1" customFormat="1" ht="25.35" customHeight="1" x14ac:dyDescent="0.2">
      <c r="B32" s="38"/>
      <c r="D32" s="123" t="s">
        <v>42</v>
      </c>
      <c r="I32" s="117"/>
      <c r="J32" s="124">
        <f>ROUND(J138, 2)</f>
        <v>0</v>
      </c>
      <c r="L32" s="38"/>
    </row>
    <row r="33" spans="2:12" s="1" customFormat="1" ht="6.95" customHeight="1" x14ac:dyDescent="0.2">
      <c r="B33" s="38"/>
      <c r="D33" s="62"/>
      <c r="E33" s="62"/>
      <c r="F33" s="62"/>
      <c r="G33" s="62"/>
      <c r="H33" s="62"/>
      <c r="I33" s="122"/>
      <c r="J33" s="62"/>
      <c r="K33" s="62"/>
      <c r="L33" s="38"/>
    </row>
    <row r="34" spans="2:12" s="1" customFormat="1" ht="14.45" customHeight="1" x14ac:dyDescent="0.2">
      <c r="B34" s="38"/>
      <c r="F34" s="125" t="s">
        <v>44</v>
      </c>
      <c r="I34" s="126" t="s">
        <v>43</v>
      </c>
      <c r="J34" s="125" t="s">
        <v>45</v>
      </c>
      <c r="L34" s="38"/>
    </row>
    <row r="35" spans="2:12" s="1" customFormat="1" ht="14.45" customHeight="1" x14ac:dyDescent="0.2">
      <c r="B35" s="38"/>
      <c r="D35" s="127" t="s">
        <v>46</v>
      </c>
      <c r="E35" s="116" t="s">
        <v>47</v>
      </c>
      <c r="F35" s="128">
        <f>ROUND((SUM(BE138:BE299)),  2)</f>
        <v>0</v>
      </c>
      <c r="I35" s="129">
        <v>0.21</v>
      </c>
      <c r="J35" s="128">
        <f>ROUND(((SUM(BE138:BE299))*I35),  2)</f>
        <v>0</v>
      </c>
      <c r="L35" s="38"/>
    </row>
    <row r="36" spans="2:12" s="1" customFormat="1" ht="14.45" customHeight="1" x14ac:dyDescent="0.2">
      <c r="B36" s="38"/>
      <c r="E36" s="116" t="s">
        <v>48</v>
      </c>
      <c r="F36" s="128">
        <f>ROUND((SUM(BF138:BF299)),  2)</f>
        <v>0</v>
      </c>
      <c r="I36" s="129">
        <v>0.15</v>
      </c>
      <c r="J36" s="128">
        <f>ROUND(((SUM(BF138:BF299))*I36),  2)</f>
        <v>0</v>
      </c>
      <c r="L36" s="38"/>
    </row>
    <row r="37" spans="2:12" s="1" customFormat="1" ht="14.45" hidden="1" customHeight="1" x14ac:dyDescent="0.2">
      <c r="B37" s="38"/>
      <c r="E37" s="116" t="s">
        <v>49</v>
      </c>
      <c r="F37" s="128">
        <f>ROUND((SUM(BG138:BG299)),  2)</f>
        <v>0</v>
      </c>
      <c r="I37" s="129">
        <v>0.21</v>
      </c>
      <c r="J37" s="128">
        <f>0</f>
        <v>0</v>
      </c>
      <c r="L37" s="38"/>
    </row>
    <row r="38" spans="2:12" s="1" customFormat="1" ht="14.45" hidden="1" customHeight="1" x14ac:dyDescent="0.2">
      <c r="B38" s="38"/>
      <c r="E38" s="116" t="s">
        <v>50</v>
      </c>
      <c r="F38" s="128">
        <f>ROUND((SUM(BH138:BH299)),  2)</f>
        <v>0</v>
      </c>
      <c r="I38" s="129">
        <v>0.15</v>
      </c>
      <c r="J38" s="128">
        <f>0</f>
        <v>0</v>
      </c>
      <c r="L38" s="38"/>
    </row>
    <row r="39" spans="2:12" s="1" customFormat="1" ht="14.45" hidden="1" customHeight="1" x14ac:dyDescent="0.2">
      <c r="B39" s="38"/>
      <c r="E39" s="116" t="s">
        <v>51</v>
      </c>
      <c r="F39" s="128">
        <f>ROUND((SUM(BI138:BI299)),  2)</f>
        <v>0</v>
      </c>
      <c r="I39" s="129">
        <v>0</v>
      </c>
      <c r="J39" s="128">
        <f>0</f>
        <v>0</v>
      </c>
      <c r="L39" s="38"/>
    </row>
    <row r="40" spans="2:12" s="1" customFormat="1" ht="6.95" customHeight="1" x14ac:dyDescent="0.2">
      <c r="B40" s="38"/>
      <c r="I40" s="117"/>
      <c r="L40" s="38"/>
    </row>
    <row r="41" spans="2:12" s="1" customFormat="1" ht="25.35" customHeight="1" x14ac:dyDescent="0.2">
      <c r="B41" s="38"/>
      <c r="C41" s="130"/>
      <c r="D41" s="131" t="s">
        <v>52</v>
      </c>
      <c r="E41" s="132"/>
      <c r="F41" s="132"/>
      <c r="G41" s="133" t="s">
        <v>53</v>
      </c>
      <c r="H41" s="134" t="s">
        <v>54</v>
      </c>
      <c r="I41" s="135"/>
      <c r="J41" s="136">
        <f>SUM(J32:J39)</f>
        <v>0</v>
      </c>
      <c r="K41" s="137"/>
      <c r="L41" s="38"/>
    </row>
    <row r="42" spans="2:12" s="1" customFormat="1" ht="14.45" customHeight="1" x14ac:dyDescent="0.2">
      <c r="B42" s="38"/>
      <c r="I42" s="117"/>
      <c r="L42" s="38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8"/>
      <c r="D50" s="138" t="s">
        <v>55</v>
      </c>
      <c r="E50" s="139"/>
      <c r="F50" s="139"/>
      <c r="G50" s="138" t="s">
        <v>56</v>
      </c>
      <c r="H50" s="139"/>
      <c r="I50" s="140"/>
      <c r="J50" s="139"/>
      <c r="K50" s="139"/>
      <c r="L50" s="38"/>
    </row>
    <row r="51" spans="2:12" ht="11.25" x14ac:dyDescent="0.2">
      <c r="B51" s="20"/>
      <c r="L51" s="20"/>
    </row>
    <row r="52" spans="2:12" ht="11.25" x14ac:dyDescent="0.2">
      <c r="B52" s="20"/>
      <c r="L52" s="20"/>
    </row>
    <row r="53" spans="2:12" ht="11.25" x14ac:dyDescent="0.2">
      <c r="B53" s="20"/>
      <c r="L53" s="20"/>
    </row>
    <row r="54" spans="2:12" ht="11.25" x14ac:dyDescent="0.2">
      <c r="B54" s="20"/>
      <c r="L54" s="20"/>
    </row>
    <row r="55" spans="2:12" ht="11.25" x14ac:dyDescent="0.2">
      <c r="B55" s="20"/>
      <c r="L55" s="20"/>
    </row>
    <row r="56" spans="2:12" ht="11.25" x14ac:dyDescent="0.2">
      <c r="B56" s="20"/>
      <c r="L56" s="20"/>
    </row>
    <row r="57" spans="2:12" ht="11.25" x14ac:dyDescent="0.2">
      <c r="B57" s="20"/>
      <c r="L57" s="20"/>
    </row>
    <row r="58" spans="2:12" ht="11.25" x14ac:dyDescent="0.2">
      <c r="B58" s="20"/>
      <c r="L58" s="20"/>
    </row>
    <row r="59" spans="2:12" ht="11.25" x14ac:dyDescent="0.2">
      <c r="B59" s="20"/>
      <c r="L59" s="20"/>
    </row>
    <row r="60" spans="2:12" ht="11.25" x14ac:dyDescent="0.2">
      <c r="B60" s="20"/>
      <c r="L60" s="20"/>
    </row>
    <row r="61" spans="2:12" s="1" customFormat="1" ht="12.75" x14ac:dyDescent="0.2">
      <c r="B61" s="38"/>
      <c r="D61" s="141" t="s">
        <v>57</v>
      </c>
      <c r="E61" s="142"/>
      <c r="F61" s="143" t="s">
        <v>58</v>
      </c>
      <c r="G61" s="141" t="s">
        <v>57</v>
      </c>
      <c r="H61" s="142"/>
      <c r="I61" s="144"/>
      <c r="J61" s="145" t="s">
        <v>58</v>
      </c>
      <c r="K61" s="142"/>
      <c r="L61" s="38"/>
    </row>
    <row r="62" spans="2:12" ht="11.25" x14ac:dyDescent="0.2">
      <c r="B62" s="20"/>
      <c r="L62" s="20"/>
    </row>
    <row r="63" spans="2:12" ht="11.25" x14ac:dyDescent="0.2">
      <c r="B63" s="20"/>
      <c r="L63" s="20"/>
    </row>
    <row r="64" spans="2:12" ht="11.25" x14ac:dyDescent="0.2">
      <c r="B64" s="20"/>
      <c r="L64" s="20"/>
    </row>
    <row r="65" spans="2:12" s="1" customFormat="1" ht="12.75" x14ac:dyDescent="0.2">
      <c r="B65" s="38"/>
      <c r="D65" s="138" t="s">
        <v>59</v>
      </c>
      <c r="E65" s="139"/>
      <c r="F65" s="139"/>
      <c r="G65" s="138" t="s">
        <v>60</v>
      </c>
      <c r="H65" s="139"/>
      <c r="I65" s="140"/>
      <c r="J65" s="139"/>
      <c r="K65" s="139"/>
      <c r="L65" s="38"/>
    </row>
    <row r="66" spans="2:12" ht="11.25" x14ac:dyDescent="0.2">
      <c r="B66" s="20"/>
      <c r="L66" s="20"/>
    </row>
    <row r="67" spans="2:12" ht="11.25" x14ac:dyDescent="0.2">
      <c r="B67" s="20"/>
      <c r="L67" s="20"/>
    </row>
    <row r="68" spans="2:12" ht="11.25" x14ac:dyDescent="0.2">
      <c r="B68" s="20"/>
      <c r="L68" s="20"/>
    </row>
    <row r="69" spans="2:12" ht="11.25" x14ac:dyDescent="0.2">
      <c r="B69" s="20"/>
      <c r="L69" s="20"/>
    </row>
    <row r="70" spans="2:12" ht="11.25" x14ac:dyDescent="0.2">
      <c r="B70" s="20"/>
      <c r="L70" s="20"/>
    </row>
    <row r="71" spans="2:12" ht="11.25" x14ac:dyDescent="0.2">
      <c r="B71" s="20"/>
      <c r="L71" s="20"/>
    </row>
    <row r="72" spans="2:12" ht="11.25" x14ac:dyDescent="0.2">
      <c r="B72" s="20"/>
      <c r="L72" s="20"/>
    </row>
    <row r="73" spans="2:12" ht="11.25" x14ac:dyDescent="0.2">
      <c r="B73" s="20"/>
      <c r="L73" s="20"/>
    </row>
    <row r="74" spans="2:12" ht="11.25" x14ac:dyDescent="0.2">
      <c r="B74" s="20"/>
      <c r="L74" s="20"/>
    </row>
    <row r="75" spans="2:12" ht="11.25" x14ac:dyDescent="0.2">
      <c r="B75" s="20"/>
      <c r="L75" s="20"/>
    </row>
    <row r="76" spans="2:12" s="1" customFormat="1" ht="12.75" x14ac:dyDescent="0.2">
      <c r="B76" s="38"/>
      <c r="D76" s="141" t="s">
        <v>57</v>
      </c>
      <c r="E76" s="142"/>
      <c r="F76" s="143" t="s">
        <v>58</v>
      </c>
      <c r="G76" s="141" t="s">
        <v>57</v>
      </c>
      <c r="H76" s="142"/>
      <c r="I76" s="144"/>
      <c r="J76" s="145" t="s">
        <v>58</v>
      </c>
      <c r="K76" s="142"/>
      <c r="L76" s="38"/>
    </row>
    <row r="77" spans="2:12" s="1" customFormat="1" ht="14.45" customHeight="1" x14ac:dyDescent="0.2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8"/>
    </row>
    <row r="81" spans="2:12" s="1" customFormat="1" ht="6.95" customHeight="1" x14ac:dyDescent="0.2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8"/>
    </row>
    <row r="82" spans="2:12" s="1" customFormat="1" ht="24.95" customHeight="1" x14ac:dyDescent="0.2">
      <c r="B82" s="34"/>
      <c r="C82" s="23" t="s">
        <v>113</v>
      </c>
      <c r="D82" s="35"/>
      <c r="E82" s="35"/>
      <c r="F82" s="35"/>
      <c r="G82" s="35"/>
      <c r="H82" s="35"/>
      <c r="I82" s="117"/>
      <c r="J82" s="35"/>
      <c r="K82" s="35"/>
      <c r="L82" s="38"/>
    </row>
    <row r="83" spans="2:12" s="1" customFormat="1" ht="6.95" customHeight="1" x14ac:dyDescent="0.2">
      <c r="B83" s="34"/>
      <c r="C83" s="35"/>
      <c r="D83" s="35"/>
      <c r="E83" s="35"/>
      <c r="F83" s="35"/>
      <c r="G83" s="35"/>
      <c r="H83" s="35"/>
      <c r="I83" s="117"/>
      <c r="J83" s="35"/>
      <c r="K83" s="35"/>
      <c r="L83" s="38"/>
    </row>
    <row r="84" spans="2:12" s="1" customFormat="1" ht="12" customHeight="1" x14ac:dyDescent="0.2">
      <c r="B84" s="34"/>
      <c r="C84" s="29" t="s">
        <v>16</v>
      </c>
      <c r="D84" s="35"/>
      <c r="E84" s="35"/>
      <c r="F84" s="35"/>
      <c r="G84" s="35"/>
      <c r="H84" s="35"/>
      <c r="I84" s="117"/>
      <c r="J84" s="35"/>
      <c r="K84" s="35"/>
      <c r="L84" s="38"/>
    </row>
    <row r="85" spans="2:12" s="1" customFormat="1" ht="16.5" customHeight="1" x14ac:dyDescent="0.2">
      <c r="B85" s="34"/>
      <c r="C85" s="35"/>
      <c r="D85" s="35"/>
      <c r="E85" s="325" t="str">
        <f>E7</f>
        <v>Úpravy ulice Sv.Čecha v Karviné-Fryštátě, 1.část</v>
      </c>
      <c r="F85" s="326"/>
      <c r="G85" s="326"/>
      <c r="H85" s="326"/>
      <c r="I85" s="117"/>
      <c r="J85" s="35"/>
      <c r="K85" s="35"/>
      <c r="L85" s="38"/>
    </row>
    <row r="86" spans="2:12" ht="12" customHeight="1" x14ac:dyDescent="0.2">
      <c r="B86" s="21"/>
      <c r="C86" s="29" t="s">
        <v>108</v>
      </c>
      <c r="D86" s="22"/>
      <c r="E86" s="22"/>
      <c r="F86" s="22"/>
      <c r="G86" s="22"/>
      <c r="H86" s="22"/>
      <c r="J86" s="22"/>
      <c r="K86" s="22"/>
      <c r="L86" s="20"/>
    </row>
    <row r="87" spans="2:12" s="1" customFormat="1" ht="16.5" customHeight="1" x14ac:dyDescent="0.2">
      <c r="B87" s="34"/>
      <c r="C87" s="35"/>
      <c r="D87" s="35"/>
      <c r="E87" s="325" t="s">
        <v>537</v>
      </c>
      <c r="F87" s="327"/>
      <c r="G87" s="327"/>
      <c r="H87" s="327"/>
      <c r="I87" s="117"/>
      <c r="J87" s="35"/>
      <c r="K87" s="35"/>
      <c r="L87" s="38"/>
    </row>
    <row r="88" spans="2:12" s="1" customFormat="1" ht="12" customHeight="1" x14ac:dyDescent="0.2">
      <c r="B88" s="34"/>
      <c r="C88" s="29" t="s">
        <v>110</v>
      </c>
      <c r="D88" s="35"/>
      <c r="E88" s="35"/>
      <c r="F88" s="35"/>
      <c r="G88" s="35"/>
      <c r="H88" s="35"/>
      <c r="I88" s="117"/>
      <c r="J88" s="35"/>
      <c r="K88" s="35"/>
      <c r="L88" s="38"/>
    </row>
    <row r="89" spans="2:12" s="1" customFormat="1" ht="16.5" customHeight="1" x14ac:dyDescent="0.2">
      <c r="B89" s="34"/>
      <c r="C89" s="35"/>
      <c r="D89" s="35"/>
      <c r="E89" s="293" t="str">
        <f>E11</f>
        <v>101b - Soupis prací - Oprava stávajících sjezdů</v>
      </c>
      <c r="F89" s="327"/>
      <c r="G89" s="327"/>
      <c r="H89" s="327"/>
      <c r="I89" s="117"/>
      <c r="J89" s="35"/>
      <c r="K89" s="35"/>
      <c r="L89" s="38"/>
    </row>
    <row r="90" spans="2:12" s="1" customFormat="1" ht="6.95" customHeight="1" x14ac:dyDescent="0.2">
      <c r="B90" s="34"/>
      <c r="C90" s="35"/>
      <c r="D90" s="35"/>
      <c r="E90" s="35"/>
      <c r="F90" s="35"/>
      <c r="G90" s="35"/>
      <c r="H90" s="35"/>
      <c r="I90" s="117"/>
      <c r="J90" s="35"/>
      <c r="K90" s="35"/>
      <c r="L90" s="38"/>
    </row>
    <row r="91" spans="2:12" s="1" customFormat="1" ht="12" customHeight="1" x14ac:dyDescent="0.2">
      <c r="B91" s="34"/>
      <c r="C91" s="29" t="s">
        <v>22</v>
      </c>
      <c r="D91" s="35"/>
      <c r="E91" s="35"/>
      <c r="F91" s="27" t="str">
        <f>F14</f>
        <v>Karviná Fryštát</v>
      </c>
      <c r="G91" s="35"/>
      <c r="H91" s="35"/>
      <c r="I91" s="118" t="s">
        <v>24</v>
      </c>
      <c r="J91" s="61" t="str">
        <f>IF(J14="","",J14)</f>
        <v>16. 2. 2019</v>
      </c>
      <c r="K91" s="35"/>
      <c r="L91" s="38"/>
    </row>
    <row r="92" spans="2:12" s="1" customFormat="1" ht="6.95" customHeight="1" x14ac:dyDescent="0.2">
      <c r="B92" s="34"/>
      <c r="C92" s="35"/>
      <c r="D92" s="35"/>
      <c r="E92" s="35"/>
      <c r="F92" s="35"/>
      <c r="G92" s="35"/>
      <c r="H92" s="35"/>
      <c r="I92" s="117"/>
      <c r="J92" s="35"/>
      <c r="K92" s="35"/>
      <c r="L92" s="38"/>
    </row>
    <row r="93" spans="2:12" s="1" customFormat="1" ht="43.15" customHeight="1" x14ac:dyDescent="0.2">
      <c r="B93" s="34"/>
      <c r="C93" s="29" t="s">
        <v>26</v>
      </c>
      <c r="D93" s="35"/>
      <c r="E93" s="35"/>
      <c r="F93" s="27" t="str">
        <f>E17</f>
        <v>SMK-odbor majetkový</v>
      </c>
      <c r="G93" s="35"/>
      <c r="H93" s="35"/>
      <c r="I93" s="118" t="s">
        <v>34</v>
      </c>
      <c r="J93" s="32" t="str">
        <f>E23</f>
        <v>Ateliér ESO spolsr.o.,K.H.Máchy5203/33</v>
      </c>
      <c r="K93" s="35"/>
      <c r="L93" s="38"/>
    </row>
    <row r="94" spans="2:12" s="1" customFormat="1" ht="27.95" customHeight="1" x14ac:dyDescent="0.2">
      <c r="B94" s="34"/>
      <c r="C94" s="29" t="s">
        <v>32</v>
      </c>
      <c r="D94" s="35"/>
      <c r="E94" s="35"/>
      <c r="F94" s="27" t="str">
        <f>IF(E20="","",E20)</f>
        <v>Vyplň údaj</v>
      </c>
      <c r="G94" s="35"/>
      <c r="H94" s="35"/>
      <c r="I94" s="118" t="s">
        <v>39</v>
      </c>
      <c r="J94" s="32" t="str">
        <f>E26</f>
        <v>Ing. Miloslav v Karviné</v>
      </c>
      <c r="K94" s="35"/>
      <c r="L94" s="38"/>
    </row>
    <row r="95" spans="2:12" s="1" customFormat="1" ht="10.35" customHeight="1" x14ac:dyDescent="0.2">
      <c r="B95" s="34"/>
      <c r="C95" s="35"/>
      <c r="D95" s="35"/>
      <c r="E95" s="35"/>
      <c r="F95" s="35"/>
      <c r="G95" s="35"/>
      <c r="H95" s="35"/>
      <c r="I95" s="117"/>
      <c r="J95" s="35"/>
      <c r="K95" s="35"/>
      <c r="L95" s="38"/>
    </row>
    <row r="96" spans="2:12" s="1" customFormat="1" ht="29.25" customHeight="1" x14ac:dyDescent="0.2">
      <c r="B96" s="34"/>
      <c r="C96" s="152" t="s">
        <v>114</v>
      </c>
      <c r="D96" s="153"/>
      <c r="E96" s="153"/>
      <c r="F96" s="153"/>
      <c r="G96" s="153"/>
      <c r="H96" s="153"/>
      <c r="I96" s="154"/>
      <c r="J96" s="155" t="s">
        <v>115</v>
      </c>
      <c r="K96" s="153"/>
      <c r="L96" s="38"/>
    </row>
    <row r="97" spans="2:47" s="1" customFormat="1" ht="10.35" customHeight="1" x14ac:dyDescent="0.2">
      <c r="B97" s="34"/>
      <c r="C97" s="35"/>
      <c r="D97" s="35"/>
      <c r="E97" s="35"/>
      <c r="F97" s="35"/>
      <c r="G97" s="35"/>
      <c r="H97" s="35"/>
      <c r="I97" s="117"/>
      <c r="J97" s="35"/>
      <c r="K97" s="35"/>
      <c r="L97" s="38"/>
    </row>
    <row r="98" spans="2:47" s="1" customFormat="1" ht="22.9" customHeight="1" x14ac:dyDescent="0.2">
      <c r="B98" s="34"/>
      <c r="C98" s="156" t="s">
        <v>116</v>
      </c>
      <c r="D98" s="35"/>
      <c r="E98" s="35"/>
      <c r="F98" s="35"/>
      <c r="G98" s="35"/>
      <c r="H98" s="35"/>
      <c r="I98" s="117"/>
      <c r="J98" s="79">
        <f>J138</f>
        <v>0</v>
      </c>
      <c r="K98" s="35"/>
      <c r="L98" s="38"/>
      <c r="AU98" s="17" t="s">
        <v>117</v>
      </c>
    </row>
    <row r="99" spans="2:47" s="8" customFormat="1" ht="24.95" customHeight="1" x14ac:dyDescent="0.2">
      <c r="B99" s="157"/>
      <c r="C99" s="158"/>
      <c r="D99" s="159" t="s">
        <v>118</v>
      </c>
      <c r="E99" s="160"/>
      <c r="F99" s="160"/>
      <c r="G99" s="160"/>
      <c r="H99" s="160"/>
      <c r="I99" s="161"/>
      <c r="J99" s="162">
        <f>J139</f>
        <v>0</v>
      </c>
      <c r="K99" s="158"/>
      <c r="L99" s="163"/>
    </row>
    <row r="100" spans="2:47" s="9" customFormat="1" ht="19.899999999999999" customHeight="1" x14ac:dyDescent="0.2">
      <c r="B100" s="164"/>
      <c r="C100" s="99"/>
      <c r="D100" s="165" t="s">
        <v>119</v>
      </c>
      <c r="E100" s="166"/>
      <c r="F100" s="166"/>
      <c r="G100" s="166"/>
      <c r="H100" s="166"/>
      <c r="I100" s="167"/>
      <c r="J100" s="168">
        <f>J140</f>
        <v>0</v>
      </c>
      <c r="K100" s="99"/>
      <c r="L100" s="169"/>
    </row>
    <row r="101" spans="2:47" s="9" customFormat="1" ht="14.85" customHeight="1" x14ac:dyDescent="0.2">
      <c r="B101" s="164"/>
      <c r="C101" s="99"/>
      <c r="D101" s="165" t="s">
        <v>120</v>
      </c>
      <c r="E101" s="166"/>
      <c r="F101" s="166"/>
      <c r="G101" s="166"/>
      <c r="H101" s="166"/>
      <c r="I101" s="167"/>
      <c r="J101" s="168">
        <f>J141</f>
        <v>0</v>
      </c>
      <c r="K101" s="99"/>
      <c r="L101" s="169"/>
    </row>
    <row r="102" spans="2:47" s="9" customFormat="1" ht="14.85" customHeight="1" x14ac:dyDescent="0.2">
      <c r="B102" s="164"/>
      <c r="C102" s="99"/>
      <c r="D102" s="165" t="s">
        <v>121</v>
      </c>
      <c r="E102" s="166"/>
      <c r="F102" s="166"/>
      <c r="G102" s="166"/>
      <c r="H102" s="166"/>
      <c r="I102" s="167"/>
      <c r="J102" s="168">
        <f>J152</f>
        <v>0</v>
      </c>
      <c r="K102" s="99"/>
      <c r="L102" s="169"/>
    </row>
    <row r="103" spans="2:47" s="9" customFormat="1" ht="14.85" customHeight="1" x14ac:dyDescent="0.2">
      <c r="B103" s="164"/>
      <c r="C103" s="99"/>
      <c r="D103" s="165" t="s">
        <v>122</v>
      </c>
      <c r="E103" s="166"/>
      <c r="F103" s="166"/>
      <c r="G103" s="166"/>
      <c r="H103" s="166"/>
      <c r="I103" s="167"/>
      <c r="J103" s="168">
        <f>J162</f>
        <v>0</v>
      </c>
      <c r="K103" s="99"/>
      <c r="L103" s="169"/>
    </row>
    <row r="104" spans="2:47" s="9" customFormat="1" ht="14.85" customHeight="1" x14ac:dyDescent="0.2">
      <c r="B104" s="164"/>
      <c r="C104" s="99"/>
      <c r="D104" s="165" t="s">
        <v>123</v>
      </c>
      <c r="E104" s="166"/>
      <c r="F104" s="166"/>
      <c r="G104" s="166"/>
      <c r="H104" s="166"/>
      <c r="I104" s="167"/>
      <c r="J104" s="168">
        <f>J181</f>
        <v>0</v>
      </c>
      <c r="K104" s="99"/>
      <c r="L104" s="169"/>
    </row>
    <row r="105" spans="2:47" s="9" customFormat="1" ht="14.85" customHeight="1" x14ac:dyDescent="0.2">
      <c r="B105" s="164"/>
      <c r="C105" s="99"/>
      <c r="D105" s="165" t="s">
        <v>125</v>
      </c>
      <c r="E105" s="166"/>
      <c r="F105" s="166"/>
      <c r="G105" s="166"/>
      <c r="H105" s="166"/>
      <c r="I105" s="167"/>
      <c r="J105" s="168">
        <f>J201</f>
        <v>0</v>
      </c>
      <c r="K105" s="99"/>
      <c r="L105" s="169"/>
    </row>
    <row r="106" spans="2:47" s="9" customFormat="1" ht="19.899999999999999" customHeight="1" x14ac:dyDescent="0.2">
      <c r="B106" s="164"/>
      <c r="C106" s="99"/>
      <c r="D106" s="165" t="s">
        <v>127</v>
      </c>
      <c r="E106" s="166"/>
      <c r="F106" s="166"/>
      <c r="G106" s="166"/>
      <c r="H106" s="166"/>
      <c r="I106" s="167"/>
      <c r="J106" s="168">
        <f>J218</f>
        <v>0</v>
      </c>
      <c r="K106" s="99"/>
      <c r="L106" s="169"/>
    </row>
    <row r="107" spans="2:47" s="9" customFormat="1" ht="14.85" customHeight="1" x14ac:dyDescent="0.2">
      <c r="B107" s="164"/>
      <c r="C107" s="99"/>
      <c r="D107" s="165" t="s">
        <v>128</v>
      </c>
      <c r="E107" s="166"/>
      <c r="F107" s="166"/>
      <c r="G107" s="166"/>
      <c r="H107" s="166"/>
      <c r="I107" s="167"/>
      <c r="J107" s="168">
        <f>J219</f>
        <v>0</v>
      </c>
      <c r="K107" s="99"/>
      <c r="L107" s="169"/>
    </row>
    <row r="108" spans="2:47" s="9" customFormat="1" ht="19.899999999999999" customHeight="1" x14ac:dyDescent="0.2">
      <c r="B108" s="164"/>
      <c r="C108" s="99"/>
      <c r="D108" s="165" t="s">
        <v>129</v>
      </c>
      <c r="E108" s="166"/>
      <c r="F108" s="166"/>
      <c r="G108" s="166"/>
      <c r="H108" s="166"/>
      <c r="I108" s="167"/>
      <c r="J108" s="168">
        <f>J223</f>
        <v>0</v>
      </c>
      <c r="K108" s="99"/>
      <c r="L108" s="169"/>
    </row>
    <row r="109" spans="2:47" s="9" customFormat="1" ht="14.85" customHeight="1" x14ac:dyDescent="0.2">
      <c r="B109" s="164"/>
      <c r="C109" s="99"/>
      <c r="D109" s="165" t="s">
        <v>130</v>
      </c>
      <c r="E109" s="166"/>
      <c r="F109" s="166"/>
      <c r="G109" s="166"/>
      <c r="H109" s="166"/>
      <c r="I109" s="167"/>
      <c r="J109" s="168">
        <f>J224</f>
        <v>0</v>
      </c>
      <c r="K109" s="99"/>
      <c r="L109" s="169"/>
    </row>
    <row r="110" spans="2:47" s="9" customFormat="1" ht="14.85" customHeight="1" x14ac:dyDescent="0.2">
      <c r="B110" s="164"/>
      <c r="C110" s="99"/>
      <c r="D110" s="165" t="s">
        <v>131</v>
      </c>
      <c r="E110" s="166"/>
      <c r="F110" s="166"/>
      <c r="G110" s="166"/>
      <c r="H110" s="166"/>
      <c r="I110" s="167"/>
      <c r="J110" s="168">
        <f>J227</f>
        <v>0</v>
      </c>
      <c r="K110" s="99"/>
      <c r="L110" s="169"/>
    </row>
    <row r="111" spans="2:47" s="9" customFormat="1" ht="19.899999999999999" customHeight="1" x14ac:dyDescent="0.2">
      <c r="B111" s="164"/>
      <c r="C111" s="99"/>
      <c r="D111" s="165" t="s">
        <v>133</v>
      </c>
      <c r="E111" s="166"/>
      <c r="F111" s="166"/>
      <c r="G111" s="166"/>
      <c r="H111" s="166"/>
      <c r="I111" s="167"/>
      <c r="J111" s="168">
        <f>J232</f>
        <v>0</v>
      </c>
      <c r="K111" s="99"/>
      <c r="L111" s="169"/>
    </row>
    <row r="112" spans="2:47" s="9" customFormat="1" ht="14.85" customHeight="1" x14ac:dyDescent="0.2">
      <c r="B112" s="164"/>
      <c r="C112" s="99"/>
      <c r="D112" s="165" t="s">
        <v>134</v>
      </c>
      <c r="E112" s="166"/>
      <c r="F112" s="166"/>
      <c r="G112" s="166"/>
      <c r="H112" s="166"/>
      <c r="I112" s="167"/>
      <c r="J112" s="168">
        <f>J233</f>
        <v>0</v>
      </c>
      <c r="K112" s="99"/>
      <c r="L112" s="169"/>
    </row>
    <row r="113" spans="2:12" s="9" customFormat="1" ht="19.899999999999999" customHeight="1" x14ac:dyDescent="0.2">
      <c r="B113" s="164"/>
      <c r="C113" s="99"/>
      <c r="D113" s="165" t="s">
        <v>135</v>
      </c>
      <c r="E113" s="166"/>
      <c r="F113" s="166"/>
      <c r="G113" s="166"/>
      <c r="H113" s="166"/>
      <c r="I113" s="167"/>
      <c r="J113" s="168">
        <f>J247</f>
        <v>0</v>
      </c>
      <c r="K113" s="99"/>
      <c r="L113" s="169"/>
    </row>
    <row r="114" spans="2:12" s="9" customFormat="1" ht="19.899999999999999" customHeight="1" x14ac:dyDescent="0.2">
      <c r="B114" s="164"/>
      <c r="C114" s="99"/>
      <c r="D114" s="165" t="s">
        <v>136</v>
      </c>
      <c r="E114" s="166"/>
      <c r="F114" s="166"/>
      <c r="G114" s="166"/>
      <c r="H114" s="166"/>
      <c r="I114" s="167"/>
      <c r="J114" s="168">
        <f>J275</f>
        <v>0</v>
      </c>
      <c r="K114" s="99"/>
      <c r="L114" s="169"/>
    </row>
    <row r="115" spans="2:12" s="9" customFormat="1" ht="14.85" customHeight="1" x14ac:dyDescent="0.2">
      <c r="B115" s="164"/>
      <c r="C115" s="99"/>
      <c r="D115" s="165" t="s">
        <v>539</v>
      </c>
      <c r="E115" s="166"/>
      <c r="F115" s="166"/>
      <c r="G115" s="166"/>
      <c r="H115" s="166"/>
      <c r="I115" s="167"/>
      <c r="J115" s="168">
        <f>J287</f>
        <v>0</v>
      </c>
      <c r="K115" s="99"/>
      <c r="L115" s="169"/>
    </row>
    <row r="116" spans="2:12" s="9" customFormat="1" ht="21.75" customHeight="1" x14ac:dyDescent="0.2">
      <c r="B116" s="164"/>
      <c r="C116" s="99"/>
      <c r="D116" s="165" t="s">
        <v>540</v>
      </c>
      <c r="E116" s="166"/>
      <c r="F116" s="166"/>
      <c r="G116" s="166"/>
      <c r="H116" s="166"/>
      <c r="I116" s="167"/>
      <c r="J116" s="168">
        <f>J298</f>
        <v>0</v>
      </c>
      <c r="K116" s="99"/>
      <c r="L116" s="169"/>
    </row>
    <row r="117" spans="2:12" s="1" customFormat="1" ht="21.75" customHeight="1" x14ac:dyDescent="0.2">
      <c r="B117" s="34"/>
      <c r="C117" s="35"/>
      <c r="D117" s="35"/>
      <c r="E117" s="35"/>
      <c r="F117" s="35"/>
      <c r="G117" s="35"/>
      <c r="H117" s="35"/>
      <c r="I117" s="117"/>
      <c r="J117" s="35"/>
      <c r="K117" s="35"/>
      <c r="L117" s="38"/>
    </row>
    <row r="118" spans="2:12" s="1" customFormat="1" ht="6.95" customHeight="1" x14ac:dyDescent="0.2">
      <c r="B118" s="49"/>
      <c r="C118" s="50"/>
      <c r="D118" s="50"/>
      <c r="E118" s="50"/>
      <c r="F118" s="50"/>
      <c r="G118" s="50"/>
      <c r="H118" s="50"/>
      <c r="I118" s="148"/>
      <c r="J118" s="50"/>
      <c r="K118" s="50"/>
      <c r="L118" s="38"/>
    </row>
    <row r="122" spans="2:12" s="1" customFormat="1" ht="6.95" customHeight="1" x14ac:dyDescent="0.2">
      <c r="B122" s="51"/>
      <c r="C122" s="52"/>
      <c r="D122" s="52"/>
      <c r="E122" s="52"/>
      <c r="F122" s="52"/>
      <c r="G122" s="52"/>
      <c r="H122" s="52"/>
      <c r="I122" s="151"/>
      <c r="J122" s="52"/>
      <c r="K122" s="52"/>
      <c r="L122" s="38"/>
    </row>
    <row r="123" spans="2:12" s="1" customFormat="1" ht="24.95" customHeight="1" x14ac:dyDescent="0.2">
      <c r="B123" s="34"/>
      <c r="C123" s="23" t="s">
        <v>140</v>
      </c>
      <c r="D123" s="35"/>
      <c r="E123" s="35"/>
      <c r="F123" s="35"/>
      <c r="G123" s="35"/>
      <c r="H123" s="35"/>
      <c r="I123" s="117"/>
      <c r="J123" s="35"/>
      <c r="K123" s="35"/>
      <c r="L123" s="38"/>
    </row>
    <row r="124" spans="2:12" s="1" customFormat="1" ht="6.95" customHeight="1" x14ac:dyDescent="0.2">
      <c r="B124" s="34"/>
      <c r="C124" s="35"/>
      <c r="D124" s="35"/>
      <c r="E124" s="35"/>
      <c r="F124" s="35"/>
      <c r="G124" s="35"/>
      <c r="H124" s="35"/>
      <c r="I124" s="117"/>
      <c r="J124" s="35"/>
      <c r="K124" s="35"/>
      <c r="L124" s="38"/>
    </row>
    <row r="125" spans="2:12" s="1" customFormat="1" ht="12" customHeight="1" x14ac:dyDescent="0.2">
      <c r="B125" s="34"/>
      <c r="C125" s="29" t="s">
        <v>16</v>
      </c>
      <c r="D125" s="35"/>
      <c r="E125" s="35"/>
      <c r="F125" s="35"/>
      <c r="G125" s="35"/>
      <c r="H125" s="35"/>
      <c r="I125" s="117"/>
      <c r="J125" s="35"/>
      <c r="K125" s="35"/>
      <c r="L125" s="38"/>
    </row>
    <row r="126" spans="2:12" s="1" customFormat="1" ht="16.5" customHeight="1" x14ac:dyDescent="0.2">
      <c r="B126" s="34"/>
      <c r="C126" s="35"/>
      <c r="D126" s="35"/>
      <c r="E126" s="325" t="str">
        <f>E7</f>
        <v>Úpravy ulice Sv.Čecha v Karviné-Fryštátě, 1.část</v>
      </c>
      <c r="F126" s="326"/>
      <c r="G126" s="326"/>
      <c r="H126" s="326"/>
      <c r="I126" s="117"/>
      <c r="J126" s="35"/>
      <c r="K126" s="35"/>
      <c r="L126" s="38"/>
    </row>
    <row r="127" spans="2:12" ht="12" customHeight="1" x14ac:dyDescent="0.2">
      <c r="B127" s="21"/>
      <c r="C127" s="29" t="s">
        <v>108</v>
      </c>
      <c r="D127" s="22"/>
      <c r="E127" s="22"/>
      <c r="F127" s="22"/>
      <c r="G127" s="22"/>
      <c r="H127" s="22"/>
      <c r="J127" s="22"/>
      <c r="K127" s="22"/>
      <c r="L127" s="20"/>
    </row>
    <row r="128" spans="2:12" s="1" customFormat="1" ht="16.5" customHeight="1" x14ac:dyDescent="0.2">
      <c r="B128" s="34"/>
      <c r="C128" s="35"/>
      <c r="D128" s="35"/>
      <c r="E128" s="325" t="s">
        <v>537</v>
      </c>
      <c r="F128" s="327"/>
      <c r="G128" s="327"/>
      <c r="H128" s="327"/>
      <c r="I128" s="117"/>
      <c r="J128" s="35"/>
      <c r="K128" s="35"/>
      <c r="L128" s="38"/>
    </row>
    <row r="129" spans="2:65" s="1" customFormat="1" ht="12" customHeight="1" x14ac:dyDescent="0.2">
      <c r="B129" s="34"/>
      <c r="C129" s="29" t="s">
        <v>110</v>
      </c>
      <c r="D129" s="35"/>
      <c r="E129" s="35"/>
      <c r="F129" s="35"/>
      <c r="G129" s="35"/>
      <c r="H129" s="35"/>
      <c r="I129" s="117"/>
      <c r="J129" s="35"/>
      <c r="K129" s="35"/>
      <c r="L129" s="38"/>
    </row>
    <row r="130" spans="2:65" s="1" customFormat="1" ht="16.5" customHeight="1" x14ac:dyDescent="0.2">
      <c r="B130" s="34"/>
      <c r="C130" s="35"/>
      <c r="D130" s="35"/>
      <c r="E130" s="293" t="str">
        <f>E11</f>
        <v>101b - Soupis prací - Oprava stávajících sjezdů</v>
      </c>
      <c r="F130" s="327"/>
      <c r="G130" s="327"/>
      <c r="H130" s="327"/>
      <c r="I130" s="117"/>
      <c r="J130" s="35"/>
      <c r="K130" s="35"/>
      <c r="L130" s="38"/>
    </row>
    <row r="131" spans="2:65" s="1" customFormat="1" ht="6.95" customHeight="1" x14ac:dyDescent="0.2">
      <c r="B131" s="34"/>
      <c r="C131" s="35"/>
      <c r="D131" s="35"/>
      <c r="E131" s="35"/>
      <c r="F131" s="35"/>
      <c r="G131" s="35"/>
      <c r="H131" s="35"/>
      <c r="I131" s="117"/>
      <c r="J131" s="35"/>
      <c r="K131" s="35"/>
      <c r="L131" s="38"/>
    </row>
    <row r="132" spans="2:65" s="1" customFormat="1" ht="12" customHeight="1" x14ac:dyDescent="0.2">
      <c r="B132" s="34"/>
      <c r="C132" s="29" t="s">
        <v>22</v>
      </c>
      <c r="D132" s="35"/>
      <c r="E132" s="35"/>
      <c r="F132" s="27" t="str">
        <f>F14</f>
        <v>Karviná Fryštát</v>
      </c>
      <c r="G132" s="35"/>
      <c r="H132" s="35"/>
      <c r="I132" s="118" t="s">
        <v>24</v>
      </c>
      <c r="J132" s="61" t="str">
        <f>IF(J14="","",J14)</f>
        <v>16. 2. 2019</v>
      </c>
      <c r="K132" s="35"/>
      <c r="L132" s="38"/>
    </row>
    <row r="133" spans="2:65" s="1" customFormat="1" ht="6.95" customHeight="1" x14ac:dyDescent="0.2">
      <c r="B133" s="34"/>
      <c r="C133" s="35"/>
      <c r="D133" s="35"/>
      <c r="E133" s="35"/>
      <c r="F133" s="35"/>
      <c r="G133" s="35"/>
      <c r="H133" s="35"/>
      <c r="I133" s="117"/>
      <c r="J133" s="35"/>
      <c r="K133" s="35"/>
      <c r="L133" s="38"/>
    </row>
    <row r="134" spans="2:65" s="1" customFormat="1" ht="43.15" customHeight="1" x14ac:dyDescent="0.2">
      <c r="B134" s="34"/>
      <c r="C134" s="29" t="s">
        <v>26</v>
      </c>
      <c r="D134" s="35"/>
      <c r="E134" s="35"/>
      <c r="F134" s="27" t="str">
        <f>E17</f>
        <v>SMK-odbor majetkový</v>
      </c>
      <c r="G134" s="35"/>
      <c r="H134" s="35"/>
      <c r="I134" s="118" t="s">
        <v>34</v>
      </c>
      <c r="J134" s="32" t="str">
        <f>E23</f>
        <v>Ateliér ESO spolsr.o.,K.H.Máchy5203/33</v>
      </c>
      <c r="K134" s="35"/>
      <c r="L134" s="38"/>
    </row>
    <row r="135" spans="2:65" s="1" customFormat="1" ht="27.95" customHeight="1" x14ac:dyDescent="0.2">
      <c r="B135" s="34"/>
      <c r="C135" s="29" t="s">
        <v>32</v>
      </c>
      <c r="D135" s="35"/>
      <c r="E135" s="35"/>
      <c r="F135" s="27" t="str">
        <f>IF(E20="","",E20)</f>
        <v>Vyplň údaj</v>
      </c>
      <c r="G135" s="35"/>
      <c r="H135" s="35"/>
      <c r="I135" s="118" t="s">
        <v>39</v>
      </c>
      <c r="J135" s="32" t="str">
        <f>E26</f>
        <v>Ing. Miloslav v Karviné</v>
      </c>
      <c r="K135" s="35"/>
      <c r="L135" s="38"/>
    </row>
    <row r="136" spans="2:65" s="1" customFormat="1" ht="10.35" customHeight="1" x14ac:dyDescent="0.2">
      <c r="B136" s="34"/>
      <c r="C136" s="35"/>
      <c r="D136" s="35"/>
      <c r="E136" s="35"/>
      <c r="F136" s="35"/>
      <c r="G136" s="35"/>
      <c r="H136" s="35"/>
      <c r="I136" s="117"/>
      <c r="J136" s="35"/>
      <c r="K136" s="35"/>
      <c r="L136" s="38"/>
    </row>
    <row r="137" spans="2:65" s="10" customFormat="1" ht="29.25" customHeight="1" x14ac:dyDescent="0.2">
      <c r="B137" s="170"/>
      <c r="C137" s="171" t="s">
        <v>141</v>
      </c>
      <c r="D137" s="172" t="s">
        <v>67</v>
      </c>
      <c r="E137" s="172" t="s">
        <v>63</v>
      </c>
      <c r="F137" s="172" t="s">
        <v>64</v>
      </c>
      <c r="G137" s="172" t="s">
        <v>142</v>
      </c>
      <c r="H137" s="172" t="s">
        <v>143</v>
      </c>
      <c r="I137" s="173" t="s">
        <v>144</v>
      </c>
      <c r="J137" s="172" t="s">
        <v>115</v>
      </c>
      <c r="K137" s="174" t="s">
        <v>145</v>
      </c>
      <c r="L137" s="175"/>
      <c r="M137" s="70" t="s">
        <v>1</v>
      </c>
      <c r="N137" s="71" t="s">
        <v>46</v>
      </c>
      <c r="O137" s="71" t="s">
        <v>146</v>
      </c>
      <c r="P137" s="71" t="s">
        <v>147</v>
      </c>
      <c r="Q137" s="71" t="s">
        <v>148</v>
      </c>
      <c r="R137" s="71" t="s">
        <v>149</v>
      </c>
      <c r="S137" s="71" t="s">
        <v>150</v>
      </c>
      <c r="T137" s="72" t="s">
        <v>151</v>
      </c>
    </row>
    <row r="138" spans="2:65" s="1" customFormat="1" ht="22.9" customHeight="1" x14ac:dyDescent="0.25">
      <c r="B138" s="34"/>
      <c r="C138" s="77" t="s">
        <v>152</v>
      </c>
      <c r="D138" s="35"/>
      <c r="E138" s="35"/>
      <c r="F138" s="35"/>
      <c r="G138" s="35"/>
      <c r="H138" s="35"/>
      <c r="I138" s="117"/>
      <c r="J138" s="176">
        <f>BK138</f>
        <v>0</v>
      </c>
      <c r="K138" s="35"/>
      <c r="L138" s="38"/>
      <c r="M138" s="73"/>
      <c r="N138" s="74"/>
      <c r="O138" s="74"/>
      <c r="P138" s="177">
        <f>P139</f>
        <v>0</v>
      </c>
      <c r="Q138" s="74"/>
      <c r="R138" s="177">
        <f>R139</f>
        <v>299.53391490000001</v>
      </c>
      <c r="S138" s="74"/>
      <c r="T138" s="178">
        <f>T139</f>
        <v>129.73699999999999</v>
      </c>
      <c r="AT138" s="17" t="s">
        <v>81</v>
      </c>
      <c r="AU138" s="17" t="s">
        <v>117</v>
      </c>
      <c r="BK138" s="179">
        <f>BK139</f>
        <v>0</v>
      </c>
    </row>
    <row r="139" spans="2:65" s="11" customFormat="1" ht="25.9" customHeight="1" x14ac:dyDescent="0.2">
      <c r="B139" s="180"/>
      <c r="C139" s="181"/>
      <c r="D139" s="182" t="s">
        <v>81</v>
      </c>
      <c r="E139" s="183" t="s">
        <v>153</v>
      </c>
      <c r="F139" s="183" t="s">
        <v>154</v>
      </c>
      <c r="G139" s="181"/>
      <c r="H139" s="181"/>
      <c r="I139" s="184"/>
      <c r="J139" s="185">
        <f>BK139</f>
        <v>0</v>
      </c>
      <c r="K139" s="181"/>
      <c r="L139" s="186"/>
      <c r="M139" s="187"/>
      <c r="N139" s="188"/>
      <c r="O139" s="188"/>
      <c r="P139" s="189">
        <f>P140+P218+P223+P232+P247+P275</f>
        <v>0</v>
      </c>
      <c r="Q139" s="188"/>
      <c r="R139" s="189">
        <f>R140+R218+R223+R232+R247+R275</f>
        <v>299.53391490000001</v>
      </c>
      <c r="S139" s="188"/>
      <c r="T139" s="190">
        <f>T140+T218+T223+T232+T247+T275</f>
        <v>129.73699999999999</v>
      </c>
      <c r="AR139" s="191" t="s">
        <v>89</v>
      </c>
      <c r="AT139" s="192" t="s">
        <v>81</v>
      </c>
      <c r="AU139" s="192" t="s">
        <v>82</v>
      </c>
      <c r="AY139" s="191" t="s">
        <v>155</v>
      </c>
      <c r="BK139" s="193">
        <f>BK140+BK218+BK223+BK232+BK247+BK275</f>
        <v>0</v>
      </c>
    </row>
    <row r="140" spans="2:65" s="11" customFormat="1" ht="22.9" customHeight="1" x14ac:dyDescent="0.2">
      <c r="B140" s="180"/>
      <c r="C140" s="181"/>
      <c r="D140" s="182" t="s">
        <v>81</v>
      </c>
      <c r="E140" s="194" t="s">
        <v>89</v>
      </c>
      <c r="F140" s="194" t="s">
        <v>156</v>
      </c>
      <c r="G140" s="181"/>
      <c r="H140" s="181"/>
      <c r="I140" s="184"/>
      <c r="J140" s="195">
        <f>BK140</f>
        <v>0</v>
      </c>
      <c r="K140" s="181"/>
      <c r="L140" s="186"/>
      <c r="M140" s="187"/>
      <c r="N140" s="188"/>
      <c r="O140" s="188"/>
      <c r="P140" s="189">
        <f>P141+P152+P162+P181+P201</f>
        <v>0</v>
      </c>
      <c r="Q140" s="188"/>
      <c r="R140" s="189">
        <f>R141+R152+R162+R181+R201</f>
        <v>42.368508999999996</v>
      </c>
      <c r="S140" s="188"/>
      <c r="T140" s="190">
        <f>T141+T152+T162+T181+T201</f>
        <v>129.73699999999999</v>
      </c>
      <c r="AR140" s="191" t="s">
        <v>89</v>
      </c>
      <c r="AT140" s="192" t="s">
        <v>81</v>
      </c>
      <c r="AU140" s="192" t="s">
        <v>89</v>
      </c>
      <c r="AY140" s="191" t="s">
        <v>155</v>
      </c>
      <c r="BK140" s="193">
        <f>BK141+BK152+BK162+BK181+BK201</f>
        <v>0</v>
      </c>
    </row>
    <row r="141" spans="2:65" s="11" customFormat="1" ht="20.85" customHeight="1" x14ac:dyDescent="0.2">
      <c r="B141" s="180"/>
      <c r="C141" s="181"/>
      <c r="D141" s="182" t="s">
        <v>81</v>
      </c>
      <c r="E141" s="194" t="s">
        <v>157</v>
      </c>
      <c r="F141" s="194" t="s">
        <v>158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SUM(P142:P151)</f>
        <v>0</v>
      </c>
      <c r="Q141" s="188"/>
      <c r="R141" s="189">
        <f>SUM(R142:R151)</f>
        <v>0</v>
      </c>
      <c r="S141" s="188"/>
      <c r="T141" s="190">
        <f>SUM(T142:T151)</f>
        <v>129.73699999999999</v>
      </c>
      <c r="AR141" s="191" t="s">
        <v>89</v>
      </c>
      <c r="AT141" s="192" t="s">
        <v>81</v>
      </c>
      <c r="AU141" s="192" t="s">
        <v>91</v>
      </c>
      <c r="AY141" s="191" t="s">
        <v>155</v>
      </c>
      <c r="BK141" s="193">
        <f>SUM(BK142:BK151)</f>
        <v>0</v>
      </c>
    </row>
    <row r="142" spans="2:65" s="1" customFormat="1" ht="16.5" customHeight="1" x14ac:dyDescent="0.2">
      <c r="B142" s="34"/>
      <c r="C142" s="196" t="s">
        <v>89</v>
      </c>
      <c r="D142" s="196" t="s">
        <v>159</v>
      </c>
      <c r="E142" s="197" t="s">
        <v>541</v>
      </c>
      <c r="F142" s="198" t="s">
        <v>542</v>
      </c>
      <c r="G142" s="199" t="s">
        <v>162</v>
      </c>
      <c r="H142" s="200">
        <v>37.6</v>
      </c>
      <c r="I142" s="201"/>
      <c r="J142" s="202">
        <f>ROUND(I142*H142,2)</f>
        <v>0</v>
      </c>
      <c r="K142" s="198" t="s">
        <v>163</v>
      </c>
      <c r="L142" s="38"/>
      <c r="M142" s="203" t="s">
        <v>1</v>
      </c>
      <c r="N142" s="204" t="s">
        <v>47</v>
      </c>
      <c r="O142" s="66"/>
      <c r="P142" s="205">
        <f>O142*H142</f>
        <v>0</v>
      </c>
      <c r="Q142" s="205">
        <v>0</v>
      </c>
      <c r="R142" s="205">
        <f>Q142*H142</f>
        <v>0</v>
      </c>
      <c r="S142" s="205">
        <v>0.29499999999999998</v>
      </c>
      <c r="T142" s="206">
        <f>S142*H142</f>
        <v>11.092000000000001</v>
      </c>
      <c r="AR142" s="207" t="s">
        <v>164</v>
      </c>
      <c r="AT142" s="207" t="s">
        <v>159</v>
      </c>
      <c r="AU142" s="207" t="s">
        <v>165</v>
      </c>
      <c r="AY142" s="17" t="s">
        <v>155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7" t="s">
        <v>89</v>
      </c>
      <c r="BK142" s="208">
        <f>ROUND(I142*H142,2)</f>
        <v>0</v>
      </c>
      <c r="BL142" s="17" t="s">
        <v>164</v>
      </c>
      <c r="BM142" s="207" t="s">
        <v>543</v>
      </c>
    </row>
    <row r="143" spans="2:65" s="13" customFormat="1" ht="11.25" x14ac:dyDescent="0.2">
      <c r="B143" s="220"/>
      <c r="C143" s="221"/>
      <c r="D143" s="211" t="s">
        <v>167</v>
      </c>
      <c r="E143" s="222" t="s">
        <v>1</v>
      </c>
      <c r="F143" s="223" t="s">
        <v>544</v>
      </c>
      <c r="G143" s="221"/>
      <c r="H143" s="224">
        <v>37.6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167</v>
      </c>
      <c r="AU143" s="230" t="s">
        <v>165</v>
      </c>
      <c r="AV143" s="13" t="s">
        <v>91</v>
      </c>
      <c r="AW143" s="13" t="s">
        <v>38</v>
      </c>
      <c r="AX143" s="13" t="s">
        <v>89</v>
      </c>
      <c r="AY143" s="230" t="s">
        <v>155</v>
      </c>
    </row>
    <row r="144" spans="2:65" s="1" customFormat="1" ht="16.5" customHeight="1" x14ac:dyDescent="0.2">
      <c r="B144" s="34"/>
      <c r="C144" s="196" t="s">
        <v>91</v>
      </c>
      <c r="D144" s="196" t="s">
        <v>159</v>
      </c>
      <c r="E144" s="197" t="s">
        <v>545</v>
      </c>
      <c r="F144" s="198" t="s">
        <v>546</v>
      </c>
      <c r="G144" s="199" t="s">
        <v>162</v>
      </c>
      <c r="H144" s="200">
        <v>167.6</v>
      </c>
      <c r="I144" s="201"/>
      <c r="J144" s="202">
        <f>ROUND(I144*H144,2)</f>
        <v>0</v>
      </c>
      <c r="K144" s="198" t="s">
        <v>163</v>
      </c>
      <c r="L144" s="38"/>
      <c r="M144" s="203" t="s">
        <v>1</v>
      </c>
      <c r="N144" s="204" t="s">
        <v>47</v>
      </c>
      <c r="O144" s="66"/>
      <c r="P144" s="205">
        <f>O144*H144</f>
        <v>0</v>
      </c>
      <c r="Q144" s="205">
        <v>0</v>
      </c>
      <c r="R144" s="205">
        <f>Q144*H144</f>
        <v>0</v>
      </c>
      <c r="S144" s="205">
        <v>0.44</v>
      </c>
      <c r="T144" s="206">
        <f>S144*H144</f>
        <v>73.744</v>
      </c>
      <c r="AR144" s="207" t="s">
        <v>164</v>
      </c>
      <c r="AT144" s="207" t="s">
        <v>159</v>
      </c>
      <c r="AU144" s="207" t="s">
        <v>165</v>
      </c>
      <c r="AY144" s="17" t="s">
        <v>155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89</v>
      </c>
      <c r="BK144" s="208">
        <f>ROUND(I144*H144,2)</f>
        <v>0</v>
      </c>
      <c r="BL144" s="17" t="s">
        <v>164</v>
      </c>
      <c r="BM144" s="207" t="s">
        <v>547</v>
      </c>
    </row>
    <row r="145" spans="2:65" s="13" customFormat="1" ht="11.25" x14ac:dyDescent="0.2">
      <c r="B145" s="220"/>
      <c r="C145" s="221"/>
      <c r="D145" s="211" t="s">
        <v>167</v>
      </c>
      <c r="E145" s="222" t="s">
        <v>1</v>
      </c>
      <c r="F145" s="223" t="s">
        <v>548</v>
      </c>
      <c r="G145" s="221"/>
      <c r="H145" s="224">
        <v>167.6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167</v>
      </c>
      <c r="AU145" s="230" t="s">
        <v>165</v>
      </c>
      <c r="AV145" s="13" t="s">
        <v>91</v>
      </c>
      <c r="AW145" s="13" t="s">
        <v>38</v>
      </c>
      <c r="AX145" s="13" t="s">
        <v>89</v>
      </c>
      <c r="AY145" s="230" t="s">
        <v>155</v>
      </c>
    </row>
    <row r="146" spans="2:65" s="1" customFormat="1" ht="16.5" customHeight="1" x14ac:dyDescent="0.2">
      <c r="B146" s="34"/>
      <c r="C146" s="196" t="s">
        <v>165</v>
      </c>
      <c r="D146" s="196" t="s">
        <v>159</v>
      </c>
      <c r="E146" s="197" t="s">
        <v>549</v>
      </c>
      <c r="F146" s="198" t="s">
        <v>550</v>
      </c>
      <c r="G146" s="199" t="s">
        <v>162</v>
      </c>
      <c r="H146" s="200">
        <v>57</v>
      </c>
      <c r="I146" s="201"/>
      <c r="J146" s="202">
        <f>ROUND(I146*H146,2)</f>
        <v>0</v>
      </c>
      <c r="K146" s="198" t="s">
        <v>163</v>
      </c>
      <c r="L146" s="38"/>
      <c r="M146" s="203" t="s">
        <v>1</v>
      </c>
      <c r="N146" s="204" t="s">
        <v>47</v>
      </c>
      <c r="O146" s="66"/>
      <c r="P146" s="205">
        <f>O146*H146</f>
        <v>0</v>
      </c>
      <c r="Q146" s="205">
        <v>0</v>
      </c>
      <c r="R146" s="205">
        <f>Q146*H146</f>
        <v>0</v>
      </c>
      <c r="S146" s="205">
        <v>0.625</v>
      </c>
      <c r="T146" s="206">
        <f>S146*H146</f>
        <v>35.625</v>
      </c>
      <c r="AR146" s="207" t="s">
        <v>164</v>
      </c>
      <c r="AT146" s="207" t="s">
        <v>159</v>
      </c>
      <c r="AU146" s="207" t="s">
        <v>165</v>
      </c>
      <c r="AY146" s="17" t="s">
        <v>155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7" t="s">
        <v>89</v>
      </c>
      <c r="BK146" s="208">
        <f>ROUND(I146*H146,2)</f>
        <v>0</v>
      </c>
      <c r="BL146" s="17" t="s">
        <v>164</v>
      </c>
      <c r="BM146" s="207" t="s">
        <v>551</v>
      </c>
    </row>
    <row r="147" spans="2:65" s="13" customFormat="1" ht="11.25" x14ac:dyDescent="0.2">
      <c r="B147" s="220"/>
      <c r="C147" s="221"/>
      <c r="D147" s="211" t="s">
        <v>167</v>
      </c>
      <c r="E147" s="222" t="s">
        <v>1</v>
      </c>
      <c r="F147" s="223" t="s">
        <v>350</v>
      </c>
      <c r="G147" s="221"/>
      <c r="H147" s="224">
        <v>57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167</v>
      </c>
      <c r="AU147" s="230" t="s">
        <v>165</v>
      </c>
      <c r="AV147" s="13" t="s">
        <v>91</v>
      </c>
      <c r="AW147" s="13" t="s">
        <v>38</v>
      </c>
      <c r="AX147" s="13" t="s">
        <v>89</v>
      </c>
      <c r="AY147" s="230" t="s">
        <v>155</v>
      </c>
    </row>
    <row r="148" spans="2:65" s="1" customFormat="1" ht="16.5" customHeight="1" x14ac:dyDescent="0.2">
      <c r="B148" s="34"/>
      <c r="C148" s="196" t="s">
        <v>164</v>
      </c>
      <c r="D148" s="196" t="s">
        <v>159</v>
      </c>
      <c r="E148" s="197" t="s">
        <v>552</v>
      </c>
      <c r="F148" s="198" t="s">
        <v>553</v>
      </c>
      <c r="G148" s="199" t="s">
        <v>162</v>
      </c>
      <c r="H148" s="200">
        <v>57</v>
      </c>
      <c r="I148" s="201"/>
      <c r="J148" s="202">
        <f>ROUND(I148*H148,2)</f>
        <v>0</v>
      </c>
      <c r="K148" s="198" t="s">
        <v>163</v>
      </c>
      <c r="L148" s="38"/>
      <c r="M148" s="203" t="s">
        <v>1</v>
      </c>
      <c r="N148" s="204" t="s">
        <v>47</v>
      </c>
      <c r="O148" s="66"/>
      <c r="P148" s="205">
        <f>O148*H148</f>
        <v>0</v>
      </c>
      <c r="Q148" s="205">
        <v>0</v>
      </c>
      <c r="R148" s="205">
        <f>Q148*H148</f>
        <v>0</v>
      </c>
      <c r="S148" s="205">
        <v>9.8000000000000004E-2</v>
      </c>
      <c r="T148" s="206">
        <f>S148*H148</f>
        <v>5.5860000000000003</v>
      </c>
      <c r="AR148" s="207" t="s">
        <v>164</v>
      </c>
      <c r="AT148" s="207" t="s">
        <v>159</v>
      </c>
      <c r="AU148" s="207" t="s">
        <v>165</v>
      </c>
      <c r="AY148" s="17" t="s">
        <v>155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89</v>
      </c>
      <c r="BK148" s="208">
        <f>ROUND(I148*H148,2)</f>
        <v>0</v>
      </c>
      <c r="BL148" s="17" t="s">
        <v>164</v>
      </c>
      <c r="BM148" s="207" t="s">
        <v>554</v>
      </c>
    </row>
    <row r="149" spans="2:65" s="13" customFormat="1" ht="11.25" x14ac:dyDescent="0.2">
      <c r="B149" s="220"/>
      <c r="C149" s="221"/>
      <c r="D149" s="211" t="s">
        <v>167</v>
      </c>
      <c r="E149" s="222" t="s">
        <v>1</v>
      </c>
      <c r="F149" s="223" t="s">
        <v>350</v>
      </c>
      <c r="G149" s="221"/>
      <c r="H149" s="224">
        <v>57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167</v>
      </c>
      <c r="AU149" s="230" t="s">
        <v>165</v>
      </c>
      <c r="AV149" s="13" t="s">
        <v>91</v>
      </c>
      <c r="AW149" s="13" t="s">
        <v>38</v>
      </c>
      <c r="AX149" s="13" t="s">
        <v>89</v>
      </c>
      <c r="AY149" s="230" t="s">
        <v>155</v>
      </c>
    </row>
    <row r="150" spans="2:65" s="1" customFormat="1" ht="16.5" customHeight="1" x14ac:dyDescent="0.2">
      <c r="B150" s="34"/>
      <c r="C150" s="196" t="s">
        <v>182</v>
      </c>
      <c r="D150" s="196" t="s">
        <v>159</v>
      </c>
      <c r="E150" s="197" t="s">
        <v>183</v>
      </c>
      <c r="F150" s="198" t="s">
        <v>184</v>
      </c>
      <c r="G150" s="199" t="s">
        <v>185</v>
      </c>
      <c r="H150" s="200">
        <v>18</v>
      </c>
      <c r="I150" s="201"/>
      <c r="J150" s="202">
        <f>ROUND(I150*H150,2)</f>
        <v>0</v>
      </c>
      <c r="K150" s="198" t="s">
        <v>163</v>
      </c>
      <c r="L150" s="38"/>
      <c r="M150" s="203" t="s">
        <v>1</v>
      </c>
      <c r="N150" s="204" t="s">
        <v>47</v>
      </c>
      <c r="O150" s="66"/>
      <c r="P150" s="205">
        <f>O150*H150</f>
        <v>0</v>
      </c>
      <c r="Q150" s="205">
        <v>0</v>
      </c>
      <c r="R150" s="205">
        <f>Q150*H150</f>
        <v>0</v>
      </c>
      <c r="S150" s="205">
        <v>0.20499999999999999</v>
      </c>
      <c r="T150" s="206">
        <f>S150*H150</f>
        <v>3.69</v>
      </c>
      <c r="AR150" s="207" t="s">
        <v>164</v>
      </c>
      <c r="AT150" s="207" t="s">
        <v>159</v>
      </c>
      <c r="AU150" s="207" t="s">
        <v>165</v>
      </c>
      <c r="AY150" s="17" t="s">
        <v>155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89</v>
      </c>
      <c r="BK150" s="208">
        <f>ROUND(I150*H150,2)</f>
        <v>0</v>
      </c>
      <c r="BL150" s="17" t="s">
        <v>164</v>
      </c>
      <c r="BM150" s="207" t="s">
        <v>555</v>
      </c>
    </row>
    <row r="151" spans="2:65" s="13" customFormat="1" ht="11.25" x14ac:dyDescent="0.2">
      <c r="B151" s="220"/>
      <c r="C151" s="221"/>
      <c r="D151" s="211" t="s">
        <v>167</v>
      </c>
      <c r="E151" s="222" t="s">
        <v>1</v>
      </c>
      <c r="F151" s="223" t="s">
        <v>256</v>
      </c>
      <c r="G151" s="221"/>
      <c r="H151" s="224">
        <v>18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167</v>
      </c>
      <c r="AU151" s="230" t="s">
        <v>165</v>
      </c>
      <c r="AV151" s="13" t="s">
        <v>91</v>
      </c>
      <c r="AW151" s="13" t="s">
        <v>38</v>
      </c>
      <c r="AX151" s="13" t="s">
        <v>89</v>
      </c>
      <c r="AY151" s="230" t="s">
        <v>155</v>
      </c>
    </row>
    <row r="152" spans="2:65" s="11" customFormat="1" ht="20.85" customHeight="1" x14ac:dyDescent="0.2">
      <c r="B152" s="180"/>
      <c r="C152" s="181"/>
      <c r="D152" s="182" t="s">
        <v>81</v>
      </c>
      <c r="E152" s="194" t="s">
        <v>189</v>
      </c>
      <c r="F152" s="194" t="s">
        <v>190</v>
      </c>
      <c r="G152" s="181"/>
      <c r="H152" s="181"/>
      <c r="I152" s="184"/>
      <c r="J152" s="195">
        <f>BK152</f>
        <v>0</v>
      </c>
      <c r="K152" s="181"/>
      <c r="L152" s="186"/>
      <c r="M152" s="187"/>
      <c r="N152" s="188"/>
      <c r="O152" s="188"/>
      <c r="P152" s="189">
        <f>SUM(P153:P161)</f>
        <v>0</v>
      </c>
      <c r="Q152" s="188"/>
      <c r="R152" s="189">
        <f>SUM(R153:R161)</f>
        <v>5.7569400000000002</v>
      </c>
      <c r="S152" s="188"/>
      <c r="T152" s="190">
        <f>SUM(T153:T161)</f>
        <v>0</v>
      </c>
      <c r="AR152" s="191" t="s">
        <v>89</v>
      </c>
      <c r="AT152" s="192" t="s">
        <v>81</v>
      </c>
      <c r="AU152" s="192" t="s">
        <v>91</v>
      </c>
      <c r="AY152" s="191" t="s">
        <v>155</v>
      </c>
      <c r="BK152" s="193">
        <f>SUM(BK153:BK161)</f>
        <v>0</v>
      </c>
    </row>
    <row r="153" spans="2:65" s="1" customFormat="1" ht="16.5" customHeight="1" x14ac:dyDescent="0.2">
      <c r="B153" s="34"/>
      <c r="C153" s="196" t="s">
        <v>191</v>
      </c>
      <c r="D153" s="196" t="s">
        <v>159</v>
      </c>
      <c r="E153" s="197" t="s">
        <v>192</v>
      </c>
      <c r="F153" s="198" t="s">
        <v>193</v>
      </c>
      <c r="G153" s="199" t="s">
        <v>194</v>
      </c>
      <c r="H153" s="200">
        <v>15.23</v>
      </c>
      <c r="I153" s="201"/>
      <c r="J153" s="202">
        <f>ROUND(I153*H153,2)</f>
        <v>0</v>
      </c>
      <c r="K153" s="198" t="s">
        <v>163</v>
      </c>
      <c r="L153" s="38"/>
      <c r="M153" s="203" t="s">
        <v>1</v>
      </c>
      <c r="N153" s="204" t="s">
        <v>47</v>
      </c>
      <c r="O153" s="66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AR153" s="207" t="s">
        <v>164</v>
      </c>
      <c r="AT153" s="207" t="s">
        <v>159</v>
      </c>
      <c r="AU153" s="207" t="s">
        <v>165</v>
      </c>
      <c r="AY153" s="17" t="s">
        <v>155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7" t="s">
        <v>89</v>
      </c>
      <c r="BK153" s="208">
        <f>ROUND(I153*H153,2)</f>
        <v>0</v>
      </c>
      <c r="BL153" s="17" t="s">
        <v>164</v>
      </c>
      <c r="BM153" s="207" t="s">
        <v>556</v>
      </c>
    </row>
    <row r="154" spans="2:65" s="12" customFormat="1" ht="11.25" x14ac:dyDescent="0.2">
      <c r="B154" s="209"/>
      <c r="C154" s="210"/>
      <c r="D154" s="211" t="s">
        <v>167</v>
      </c>
      <c r="E154" s="212" t="s">
        <v>1</v>
      </c>
      <c r="F154" s="213" t="s">
        <v>557</v>
      </c>
      <c r="G154" s="210"/>
      <c r="H154" s="212" t="s">
        <v>1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167</v>
      </c>
      <c r="AU154" s="219" t="s">
        <v>165</v>
      </c>
      <c r="AV154" s="12" t="s">
        <v>89</v>
      </c>
      <c r="AW154" s="12" t="s">
        <v>38</v>
      </c>
      <c r="AX154" s="12" t="s">
        <v>82</v>
      </c>
      <c r="AY154" s="219" t="s">
        <v>155</v>
      </c>
    </row>
    <row r="155" spans="2:65" s="13" customFormat="1" ht="11.25" x14ac:dyDescent="0.2">
      <c r="B155" s="220"/>
      <c r="C155" s="221"/>
      <c r="D155" s="211" t="s">
        <v>167</v>
      </c>
      <c r="E155" s="222" t="s">
        <v>1</v>
      </c>
      <c r="F155" s="223" t="s">
        <v>558</v>
      </c>
      <c r="G155" s="221"/>
      <c r="H155" s="224">
        <v>15.23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167</v>
      </c>
      <c r="AU155" s="230" t="s">
        <v>165</v>
      </c>
      <c r="AV155" s="13" t="s">
        <v>91</v>
      </c>
      <c r="AW155" s="13" t="s">
        <v>38</v>
      </c>
      <c r="AX155" s="13" t="s">
        <v>89</v>
      </c>
      <c r="AY155" s="230" t="s">
        <v>155</v>
      </c>
    </row>
    <row r="156" spans="2:65" s="1" customFormat="1" ht="16.5" customHeight="1" x14ac:dyDescent="0.2">
      <c r="B156" s="34"/>
      <c r="C156" s="196" t="s">
        <v>197</v>
      </c>
      <c r="D156" s="196" t="s">
        <v>159</v>
      </c>
      <c r="E156" s="197" t="s">
        <v>559</v>
      </c>
      <c r="F156" s="198" t="s">
        <v>560</v>
      </c>
      <c r="G156" s="199" t="s">
        <v>194</v>
      </c>
      <c r="H156" s="200">
        <v>115.5</v>
      </c>
      <c r="I156" s="201"/>
      <c r="J156" s="202">
        <f>ROUND(I156*H156,2)</f>
        <v>0</v>
      </c>
      <c r="K156" s="198" t="s">
        <v>163</v>
      </c>
      <c r="L156" s="38"/>
      <c r="M156" s="203" t="s">
        <v>1</v>
      </c>
      <c r="N156" s="204" t="s">
        <v>47</v>
      </c>
      <c r="O156" s="66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AR156" s="207" t="s">
        <v>164</v>
      </c>
      <c r="AT156" s="207" t="s">
        <v>159</v>
      </c>
      <c r="AU156" s="207" t="s">
        <v>165</v>
      </c>
      <c r="AY156" s="17" t="s">
        <v>155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89</v>
      </c>
      <c r="BK156" s="208">
        <f>ROUND(I156*H156,2)</f>
        <v>0</v>
      </c>
      <c r="BL156" s="17" t="s">
        <v>164</v>
      </c>
      <c r="BM156" s="207" t="s">
        <v>561</v>
      </c>
    </row>
    <row r="157" spans="2:65" s="13" customFormat="1" ht="11.25" x14ac:dyDescent="0.2">
      <c r="B157" s="220"/>
      <c r="C157" s="221"/>
      <c r="D157" s="211" t="s">
        <v>167</v>
      </c>
      <c r="E157" s="222" t="s">
        <v>1</v>
      </c>
      <c r="F157" s="223" t="s">
        <v>562</v>
      </c>
      <c r="G157" s="221"/>
      <c r="H157" s="224">
        <v>115.5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167</v>
      </c>
      <c r="AU157" s="230" t="s">
        <v>165</v>
      </c>
      <c r="AV157" s="13" t="s">
        <v>91</v>
      </c>
      <c r="AW157" s="13" t="s">
        <v>38</v>
      </c>
      <c r="AX157" s="13" t="s">
        <v>89</v>
      </c>
      <c r="AY157" s="230" t="s">
        <v>155</v>
      </c>
    </row>
    <row r="158" spans="2:65" s="1" customFormat="1" ht="16.5" customHeight="1" x14ac:dyDescent="0.2">
      <c r="B158" s="34"/>
      <c r="C158" s="196" t="s">
        <v>202</v>
      </c>
      <c r="D158" s="196" t="s">
        <v>159</v>
      </c>
      <c r="E158" s="197" t="s">
        <v>203</v>
      </c>
      <c r="F158" s="198" t="s">
        <v>204</v>
      </c>
      <c r="G158" s="199" t="s">
        <v>194</v>
      </c>
      <c r="H158" s="200">
        <v>57.75</v>
      </c>
      <c r="I158" s="201"/>
      <c r="J158" s="202">
        <f>ROUND(I158*H158,2)</f>
        <v>0</v>
      </c>
      <c r="K158" s="198" t="s">
        <v>163</v>
      </c>
      <c r="L158" s="38"/>
      <c r="M158" s="203" t="s">
        <v>1</v>
      </c>
      <c r="N158" s="204" t="s">
        <v>47</v>
      </c>
      <c r="O158" s="66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AR158" s="207" t="s">
        <v>164</v>
      </c>
      <c r="AT158" s="207" t="s">
        <v>159</v>
      </c>
      <c r="AU158" s="207" t="s">
        <v>165</v>
      </c>
      <c r="AY158" s="17" t="s">
        <v>155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89</v>
      </c>
      <c r="BK158" s="208">
        <f>ROUND(I158*H158,2)</f>
        <v>0</v>
      </c>
      <c r="BL158" s="17" t="s">
        <v>164</v>
      </c>
      <c r="BM158" s="207" t="s">
        <v>563</v>
      </c>
    </row>
    <row r="159" spans="2:65" s="13" customFormat="1" ht="11.25" x14ac:dyDescent="0.2">
      <c r="B159" s="220"/>
      <c r="C159" s="221"/>
      <c r="D159" s="211" t="s">
        <v>167</v>
      </c>
      <c r="E159" s="222" t="s">
        <v>1</v>
      </c>
      <c r="F159" s="223" t="s">
        <v>564</v>
      </c>
      <c r="G159" s="221"/>
      <c r="H159" s="224">
        <v>57.75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167</v>
      </c>
      <c r="AU159" s="230" t="s">
        <v>165</v>
      </c>
      <c r="AV159" s="13" t="s">
        <v>91</v>
      </c>
      <c r="AW159" s="13" t="s">
        <v>38</v>
      </c>
      <c r="AX159" s="13" t="s">
        <v>89</v>
      </c>
      <c r="AY159" s="230" t="s">
        <v>155</v>
      </c>
    </row>
    <row r="160" spans="2:65" s="1" customFormat="1" ht="16.5" customHeight="1" x14ac:dyDescent="0.2">
      <c r="B160" s="34"/>
      <c r="C160" s="231" t="s">
        <v>207</v>
      </c>
      <c r="D160" s="231" t="s">
        <v>208</v>
      </c>
      <c r="E160" s="232" t="s">
        <v>209</v>
      </c>
      <c r="F160" s="233" t="s">
        <v>210</v>
      </c>
      <c r="G160" s="234" t="s">
        <v>194</v>
      </c>
      <c r="H160" s="235">
        <v>27.414000000000001</v>
      </c>
      <c r="I160" s="236"/>
      <c r="J160" s="237">
        <f>ROUND(I160*H160,2)</f>
        <v>0</v>
      </c>
      <c r="K160" s="233" t="s">
        <v>163</v>
      </c>
      <c r="L160" s="238"/>
      <c r="M160" s="239" t="s">
        <v>1</v>
      </c>
      <c r="N160" s="240" t="s">
        <v>47</v>
      </c>
      <c r="O160" s="66"/>
      <c r="P160" s="205">
        <f>O160*H160</f>
        <v>0</v>
      </c>
      <c r="Q160" s="205">
        <v>0.21</v>
      </c>
      <c r="R160" s="205">
        <f>Q160*H160</f>
        <v>5.7569400000000002</v>
      </c>
      <c r="S160" s="205">
        <v>0</v>
      </c>
      <c r="T160" s="206">
        <f>S160*H160</f>
        <v>0</v>
      </c>
      <c r="AR160" s="207" t="s">
        <v>202</v>
      </c>
      <c r="AT160" s="207" t="s">
        <v>208</v>
      </c>
      <c r="AU160" s="207" t="s">
        <v>165</v>
      </c>
      <c r="AY160" s="17" t="s">
        <v>155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89</v>
      </c>
      <c r="BK160" s="208">
        <f>ROUND(I160*H160,2)</f>
        <v>0</v>
      </c>
      <c r="BL160" s="17" t="s">
        <v>164</v>
      </c>
      <c r="BM160" s="207" t="s">
        <v>565</v>
      </c>
    </row>
    <row r="161" spans="2:65" s="13" customFormat="1" ht="11.25" x14ac:dyDescent="0.2">
      <c r="B161" s="220"/>
      <c r="C161" s="221"/>
      <c r="D161" s="211" t="s">
        <v>167</v>
      </c>
      <c r="E161" s="222" t="s">
        <v>1</v>
      </c>
      <c r="F161" s="223" t="s">
        <v>566</v>
      </c>
      <c r="G161" s="221"/>
      <c r="H161" s="224">
        <v>27.414000000000001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167</v>
      </c>
      <c r="AU161" s="230" t="s">
        <v>165</v>
      </c>
      <c r="AV161" s="13" t="s">
        <v>91</v>
      </c>
      <c r="AW161" s="13" t="s">
        <v>38</v>
      </c>
      <c r="AX161" s="13" t="s">
        <v>89</v>
      </c>
      <c r="AY161" s="230" t="s">
        <v>155</v>
      </c>
    </row>
    <row r="162" spans="2:65" s="11" customFormat="1" ht="20.85" customHeight="1" x14ac:dyDescent="0.2">
      <c r="B162" s="180"/>
      <c r="C162" s="181"/>
      <c r="D162" s="182" t="s">
        <v>81</v>
      </c>
      <c r="E162" s="194" t="s">
        <v>214</v>
      </c>
      <c r="F162" s="194" t="s">
        <v>215</v>
      </c>
      <c r="G162" s="181"/>
      <c r="H162" s="181"/>
      <c r="I162" s="184"/>
      <c r="J162" s="195">
        <f>BK162</f>
        <v>0</v>
      </c>
      <c r="K162" s="181"/>
      <c r="L162" s="186"/>
      <c r="M162" s="187"/>
      <c r="N162" s="188"/>
      <c r="O162" s="188"/>
      <c r="P162" s="189">
        <f>SUM(P163:P180)</f>
        <v>0</v>
      </c>
      <c r="Q162" s="188"/>
      <c r="R162" s="189">
        <f>SUM(R163:R180)</f>
        <v>0</v>
      </c>
      <c r="S162" s="188"/>
      <c r="T162" s="190">
        <f>SUM(T163:T180)</f>
        <v>0</v>
      </c>
      <c r="AR162" s="191" t="s">
        <v>89</v>
      </c>
      <c r="AT162" s="192" t="s">
        <v>81</v>
      </c>
      <c r="AU162" s="192" t="s">
        <v>91</v>
      </c>
      <c r="AY162" s="191" t="s">
        <v>155</v>
      </c>
      <c r="BK162" s="193">
        <f>SUM(BK163:BK180)</f>
        <v>0</v>
      </c>
    </row>
    <row r="163" spans="2:65" s="1" customFormat="1" ht="16.5" customHeight="1" x14ac:dyDescent="0.2">
      <c r="B163" s="34"/>
      <c r="C163" s="196" t="s">
        <v>216</v>
      </c>
      <c r="D163" s="196" t="s">
        <v>159</v>
      </c>
      <c r="E163" s="197" t="s">
        <v>217</v>
      </c>
      <c r="F163" s="198" t="s">
        <v>218</v>
      </c>
      <c r="G163" s="199" t="s">
        <v>194</v>
      </c>
      <c r="H163" s="200">
        <v>8</v>
      </c>
      <c r="I163" s="201"/>
      <c r="J163" s="202">
        <f>ROUND(I163*H163,2)</f>
        <v>0</v>
      </c>
      <c r="K163" s="198" t="s">
        <v>163</v>
      </c>
      <c r="L163" s="38"/>
      <c r="M163" s="203" t="s">
        <v>1</v>
      </c>
      <c r="N163" s="204" t="s">
        <v>47</v>
      </c>
      <c r="O163" s="66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AR163" s="207" t="s">
        <v>164</v>
      </c>
      <c r="AT163" s="207" t="s">
        <v>159</v>
      </c>
      <c r="AU163" s="207" t="s">
        <v>165</v>
      </c>
      <c r="AY163" s="17" t="s">
        <v>155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89</v>
      </c>
      <c r="BK163" s="208">
        <f>ROUND(I163*H163,2)</f>
        <v>0</v>
      </c>
      <c r="BL163" s="17" t="s">
        <v>164</v>
      </c>
      <c r="BM163" s="207" t="s">
        <v>567</v>
      </c>
    </row>
    <row r="164" spans="2:65" s="12" customFormat="1" ht="11.25" x14ac:dyDescent="0.2">
      <c r="B164" s="209"/>
      <c r="C164" s="210"/>
      <c r="D164" s="211" t="s">
        <v>167</v>
      </c>
      <c r="E164" s="212" t="s">
        <v>1</v>
      </c>
      <c r="F164" s="213" t="s">
        <v>568</v>
      </c>
      <c r="G164" s="210"/>
      <c r="H164" s="212" t="s">
        <v>1</v>
      </c>
      <c r="I164" s="214"/>
      <c r="J164" s="210"/>
      <c r="K164" s="210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167</v>
      </c>
      <c r="AU164" s="219" t="s">
        <v>165</v>
      </c>
      <c r="AV164" s="12" t="s">
        <v>89</v>
      </c>
      <c r="AW164" s="12" t="s">
        <v>38</v>
      </c>
      <c r="AX164" s="12" t="s">
        <v>82</v>
      </c>
      <c r="AY164" s="219" t="s">
        <v>155</v>
      </c>
    </row>
    <row r="165" spans="2:65" s="13" customFormat="1" ht="11.25" x14ac:dyDescent="0.2">
      <c r="B165" s="220"/>
      <c r="C165" s="221"/>
      <c r="D165" s="211" t="s">
        <v>167</v>
      </c>
      <c r="E165" s="222" t="s">
        <v>1</v>
      </c>
      <c r="F165" s="223" t="s">
        <v>569</v>
      </c>
      <c r="G165" s="221"/>
      <c r="H165" s="224">
        <v>8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167</v>
      </c>
      <c r="AU165" s="230" t="s">
        <v>165</v>
      </c>
      <c r="AV165" s="13" t="s">
        <v>91</v>
      </c>
      <c r="AW165" s="13" t="s">
        <v>38</v>
      </c>
      <c r="AX165" s="13" t="s">
        <v>89</v>
      </c>
      <c r="AY165" s="230" t="s">
        <v>155</v>
      </c>
    </row>
    <row r="166" spans="2:65" s="1" customFormat="1" ht="16.5" customHeight="1" x14ac:dyDescent="0.2">
      <c r="B166" s="34"/>
      <c r="C166" s="196" t="s">
        <v>157</v>
      </c>
      <c r="D166" s="196" t="s">
        <v>159</v>
      </c>
      <c r="E166" s="197" t="s">
        <v>221</v>
      </c>
      <c r="F166" s="198" t="s">
        <v>222</v>
      </c>
      <c r="G166" s="199" t="s">
        <v>194</v>
      </c>
      <c r="H166" s="200">
        <v>4</v>
      </c>
      <c r="I166" s="201"/>
      <c r="J166" s="202">
        <f>ROUND(I166*H166,2)</f>
        <v>0</v>
      </c>
      <c r="K166" s="198" t="s">
        <v>163</v>
      </c>
      <c r="L166" s="38"/>
      <c r="M166" s="203" t="s">
        <v>1</v>
      </c>
      <c r="N166" s="204" t="s">
        <v>47</v>
      </c>
      <c r="O166" s="66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AR166" s="207" t="s">
        <v>164</v>
      </c>
      <c r="AT166" s="207" t="s">
        <v>159</v>
      </c>
      <c r="AU166" s="207" t="s">
        <v>165</v>
      </c>
      <c r="AY166" s="17" t="s">
        <v>155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89</v>
      </c>
      <c r="BK166" s="208">
        <f>ROUND(I166*H166,2)</f>
        <v>0</v>
      </c>
      <c r="BL166" s="17" t="s">
        <v>164</v>
      </c>
      <c r="BM166" s="207" t="s">
        <v>570</v>
      </c>
    </row>
    <row r="167" spans="2:65" s="13" customFormat="1" ht="11.25" x14ac:dyDescent="0.2">
      <c r="B167" s="220"/>
      <c r="C167" s="221"/>
      <c r="D167" s="211" t="s">
        <v>167</v>
      </c>
      <c r="E167" s="222" t="s">
        <v>1</v>
      </c>
      <c r="F167" s="223" t="s">
        <v>571</v>
      </c>
      <c r="G167" s="221"/>
      <c r="H167" s="224">
        <v>4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167</v>
      </c>
      <c r="AU167" s="230" t="s">
        <v>165</v>
      </c>
      <c r="AV167" s="13" t="s">
        <v>91</v>
      </c>
      <c r="AW167" s="13" t="s">
        <v>38</v>
      </c>
      <c r="AX167" s="13" t="s">
        <v>89</v>
      </c>
      <c r="AY167" s="230" t="s">
        <v>155</v>
      </c>
    </row>
    <row r="168" spans="2:65" s="1" customFormat="1" ht="16.5" customHeight="1" x14ac:dyDescent="0.2">
      <c r="B168" s="34"/>
      <c r="C168" s="196" t="s">
        <v>189</v>
      </c>
      <c r="D168" s="196" t="s">
        <v>159</v>
      </c>
      <c r="E168" s="197" t="s">
        <v>572</v>
      </c>
      <c r="F168" s="198" t="s">
        <v>573</v>
      </c>
      <c r="G168" s="199" t="s">
        <v>194</v>
      </c>
      <c r="H168" s="200">
        <v>11.794</v>
      </c>
      <c r="I168" s="201"/>
      <c r="J168" s="202">
        <f>ROUND(I168*H168,2)</f>
        <v>0</v>
      </c>
      <c r="K168" s="198" t="s">
        <v>163</v>
      </c>
      <c r="L168" s="38"/>
      <c r="M168" s="203" t="s">
        <v>1</v>
      </c>
      <c r="N168" s="204" t="s">
        <v>47</v>
      </c>
      <c r="O168" s="66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AR168" s="207" t="s">
        <v>164</v>
      </c>
      <c r="AT168" s="207" t="s">
        <v>159</v>
      </c>
      <c r="AU168" s="207" t="s">
        <v>165</v>
      </c>
      <c r="AY168" s="17" t="s">
        <v>155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7" t="s">
        <v>89</v>
      </c>
      <c r="BK168" s="208">
        <f>ROUND(I168*H168,2)</f>
        <v>0</v>
      </c>
      <c r="BL168" s="17" t="s">
        <v>164</v>
      </c>
      <c r="BM168" s="207" t="s">
        <v>574</v>
      </c>
    </row>
    <row r="169" spans="2:65" s="12" customFormat="1" ht="11.25" x14ac:dyDescent="0.2">
      <c r="B169" s="209"/>
      <c r="C169" s="210"/>
      <c r="D169" s="211" t="s">
        <v>167</v>
      </c>
      <c r="E169" s="212" t="s">
        <v>1</v>
      </c>
      <c r="F169" s="213" t="s">
        <v>575</v>
      </c>
      <c r="G169" s="210"/>
      <c r="H169" s="212" t="s">
        <v>1</v>
      </c>
      <c r="I169" s="214"/>
      <c r="J169" s="210"/>
      <c r="K169" s="210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167</v>
      </c>
      <c r="AU169" s="219" t="s">
        <v>165</v>
      </c>
      <c r="AV169" s="12" t="s">
        <v>89</v>
      </c>
      <c r="AW169" s="12" t="s">
        <v>38</v>
      </c>
      <c r="AX169" s="12" t="s">
        <v>82</v>
      </c>
      <c r="AY169" s="219" t="s">
        <v>155</v>
      </c>
    </row>
    <row r="170" spans="2:65" s="13" customFormat="1" ht="11.25" x14ac:dyDescent="0.2">
      <c r="B170" s="220"/>
      <c r="C170" s="221"/>
      <c r="D170" s="211" t="s">
        <v>167</v>
      </c>
      <c r="E170" s="222" t="s">
        <v>1</v>
      </c>
      <c r="F170" s="223" t="s">
        <v>576</v>
      </c>
      <c r="G170" s="221"/>
      <c r="H170" s="224">
        <v>9.5190000000000001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167</v>
      </c>
      <c r="AU170" s="230" t="s">
        <v>165</v>
      </c>
      <c r="AV170" s="13" t="s">
        <v>91</v>
      </c>
      <c r="AW170" s="13" t="s">
        <v>38</v>
      </c>
      <c r="AX170" s="13" t="s">
        <v>82</v>
      </c>
      <c r="AY170" s="230" t="s">
        <v>155</v>
      </c>
    </row>
    <row r="171" spans="2:65" s="12" customFormat="1" ht="11.25" x14ac:dyDescent="0.2">
      <c r="B171" s="209"/>
      <c r="C171" s="210"/>
      <c r="D171" s="211" t="s">
        <v>167</v>
      </c>
      <c r="E171" s="212" t="s">
        <v>1</v>
      </c>
      <c r="F171" s="213" t="s">
        <v>577</v>
      </c>
      <c r="G171" s="210"/>
      <c r="H171" s="212" t="s">
        <v>1</v>
      </c>
      <c r="I171" s="214"/>
      <c r="J171" s="210"/>
      <c r="K171" s="210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167</v>
      </c>
      <c r="AU171" s="219" t="s">
        <v>165</v>
      </c>
      <c r="AV171" s="12" t="s">
        <v>89</v>
      </c>
      <c r="AW171" s="12" t="s">
        <v>38</v>
      </c>
      <c r="AX171" s="12" t="s">
        <v>82</v>
      </c>
      <c r="AY171" s="219" t="s">
        <v>155</v>
      </c>
    </row>
    <row r="172" spans="2:65" s="13" customFormat="1" ht="11.25" x14ac:dyDescent="0.2">
      <c r="B172" s="220"/>
      <c r="C172" s="221"/>
      <c r="D172" s="211" t="s">
        <v>167</v>
      </c>
      <c r="E172" s="222" t="s">
        <v>1</v>
      </c>
      <c r="F172" s="223" t="s">
        <v>578</v>
      </c>
      <c r="G172" s="221"/>
      <c r="H172" s="224">
        <v>2.2749999999999999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167</v>
      </c>
      <c r="AU172" s="230" t="s">
        <v>165</v>
      </c>
      <c r="AV172" s="13" t="s">
        <v>91</v>
      </c>
      <c r="AW172" s="13" t="s">
        <v>38</v>
      </c>
      <c r="AX172" s="13" t="s">
        <v>82</v>
      </c>
      <c r="AY172" s="230" t="s">
        <v>155</v>
      </c>
    </row>
    <row r="173" spans="2:65" s="14" customFormat="1" ht="11.25" x14ac:dyDescent="0.2">
      <c r="B173" s="241"/>
      <c r="C173" s="242"/>
      <c r="D173" s="211" t="s">
        <v>167</v>
      </c>
      <c r="E173" s="243" t="s">
        <v>1</v>
      </c>
      <c r="F173" s="244" t="s">
        <v>249</v>
      </c>
      <c r="G173" s="242"/>
      <c r="H173" s="245">
        <v>11.794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AT173" s="251" t="s">
        <v>167</v>
      </c>
      <c r="AU173" s="251" t="s">
        <v>165</v>
      </c>
      <c r="AV173" s="14" t="s">
        <v>164</v>
      </c>
      <c r="AW173" s="14" t="s">
        <v>38</v>
      </c>
      <c r="AX173" s="14" t="s">
        <v>89</v>
      </c>
      <c r="AY173" s="251" t="s">
        <v>155</v>
      </c>
    </row>
    <row r="174" spans="2:65" s="1" customFormat="1" ht="16.5" customHeight="1" x14ac:dyDescent="0.2">
      <c r="B174" s="34"/>
      <c r="C174" s="196" t="s">
        <v>214</v>
      </c>
      <c r="D174" s="196" t="s">
        <v>159</v>
      </c>
      <c r="E174" s="197" t="s">
        <v>229</v>
      </c>
      <c r="F174" s="198" t="s">
        <v>230</v>
      </c>
      <c r="G174" s="199" t="s">
        <v>194</v>
      </c>
      <c r="H174" s="200">
        <v>5.9</v>
      </c>
      <c r="I174" s="201"/>
      <c r="J174" s="202">
        <f>ROUND(I174*H174,2)</f>
        <v>0</v>
      </c>
      <c r="K174" s="198" t="s">
        <v>163</v>
      </c>
      <c r="L174" s="38"/>
      <c r="M174" s="203" t="s">
        <v>1</v>
      </c>
      <c r="N174" s="204" t="s">
        <v>47</v>
      </c>
      <c r="O174" s="66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AR174" s="207" t="s">
        <v>164</v>
      </c>
      <c r="AT174" s="207" t="s">
        <v>159</v>
      </c>
      <c r="AU174" s="207" t="s">
        <v>165</v>
      </c>
      <c r="AY174" s="17" t="s">
        <v>155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89</v>
      </c>
      <c r="BK174" s="208">
        <f>ROUND(I174*H174,2)</f>
        <v>0</v>
      </c>
      <c r="BL174" s="17" t="s">
        <v>164</v>
      </c>
      <c r="BM174" s="207" t="s">
        <v>579</v>
      </c>
    </row>
    <row r="175" spans="2:65" s="13" customFormat="1" ht="11.25" x14ac:dyDescent="0.2">
      <c r="B175" s="220"/>
      <c r="C175" s="221"/>
      <c r="D175" s="211" t="s">
        <v>167</v>
      </c>
      <c r="E175" s="222" t="s">
        <v>1</v>
      </c>
      <c r="F175" s="223" t="s">
        <v>580</v>
      </c>
      <c r="G175" s="221"/>
      <c r="H175" s="224">
        <v>5.9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167</v>
      </c>
      <c r="AU175" s="230" t="s">
        <v>165</v>
      </c>
      <c r="AV175" s="13" t="s">
        <v>91</v>
      </c>
      <c r="AW175" s="13" t="s">
        <v>38</v>
      </c>
      <c r="AX175" s="13" t="s">
        <v>89</v>
      </c>
      <c r="AY175" s="230" t="s">
        <v>155</v>
      </c>
    </row>
    <row r="176" spans="2:65" s="1" customFormat="1" ht="16.5" customHeight="1" x14ac:dyDescent="0.2">
      <c r="B176" s="34"/>
      <c r="C176" s="196" t="s">
        <v>233</v>
      </c>
      <c r="D176" s="196" t="s">
        <v>159</v>
      </c>
      <c r="E176" s="197" t="s">
        <v>234</v>
      </c>
      <c r="F176" s="198" t="s">
        <v>235</v>
      </c>
      <c r="G176" s="199" t="s">
        <v>194</v>
      </c>
      <c r="H176" s="200">
        <v>20.46</v>
      </c>
      <c r="I176" s="201"/>
      <c r="J176" s="202">
        <f>ROUND(I176*H176,2)</f>
        <v>0</v>
      </c>
      <c r="K176" s="198" t="s">
        <v>163</v>
      </c>
      <c r="L176" s="38"/>
      <c r="M176" s="203" t="s">
        <v>1</v>
      </c>
      <c r="N176" s="204" t="s">
        <v>47</v>
      </c>
      <c r="O176" s="66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AR176" s="207" t="s">
        <v>164</v>
      </c>
      <c r="AT176" s="207" t="s">
        <v>159</v>
      </c>
      <c r="AU176" s="207" t="s">
        <v>165</v>
      </c>
      <c r="AY176" s="17" t="s">
        <v>155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7" t="s">
        <v>89</v>
      </c>
      <c r="BK176" s="208">
        <f>ROUND(I176*H176,2)</f>
        <v>0</v>
      </c>
      <c r="BL176" s="17" t="s">
        <v>164</v>
      </c>
      <c r="BM176" s="207" t="s">
        <v>581</v>
      </c>
    </row>
    <row r="177" spans="2:65" s="12" customFormat="1" ht="11.25" x14ac:dyDescent="0.2">
      <c r="B177" s="209"/>
      <c r="C177" s="210"/>
      <c r="D177" s="211" t="s">
        <v>167</v>
      </c>
      <c r="E177" s="212" t="s">
        <v>1</v>
      </c>
      <c r="F177" s="213" t="s">
        <v>582</v>
      </c>
      <c r="G177" s="210"/>
      <c r="H177" s="212" t="s">
        <v>1</v>
      </c>
      <c r="I177" s="214"/>
      <c r="J177" s="210"/>
      <c r="K177" s="210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167</v>
      </c>
      <c r="AU177" s="219" t="s">
        <v>165</v>
      </c>
      <c r="AV177" s="12" t="s">
        <v>89</v>
      </c>
      <c r="AW177" s="12" t="s">
        <v>38</v>
      </c>
      <c r="AX177" s="12" t="s">
        <v>82</v>
      </c>
      <c r="AY177" s="219" t="s">
        <v>155</v>
      </c>
    </row>
    <row r="178" spans="2:65" s="13" customFormat="1" ht="11.25" x14ac:dyDescent="0.2">
      <c r="B178" s="220"/>
      <c r="C178" s="221"/>
      <c r="D178" s="211" t="s">
        <v>167</v>
      </c>
      <c r="E178" s="222" t="s">
        <v>1</v>
      </c>
      <c r="F178" s="223" t="s">
        <v>583</v>
      </c>
      <c r="G178" s="221"/>
      <c r="H178" s="224">
        <v>20.46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167</v>
      </c>
      <c r="AU178" s="230" t="s">
        <v>165</v>
      </c>
      <c r="AV178" s="13" t="s">
        <v>91</v>
      </c>
      <c r="AW178" s="13" t="s">
        <v>38</v>
      </c>
      <c r="AX178" s="13" t="s">
        <v>89</v>
      </c>
      <c r="AY178" s="230" t="s">
        <v>155</v>
      </c>
    </row>
    <row r="179" spans="2:65" s="1" customFormat="1" ht="16.5" customHeight="1" x14ac:dyDescent="0.2">
      <c r="B179" s="34"/>
      <c r="C179" s="196" t="s">
        <v>8</v>
      </c>
      <c r="D179" s="196" t="s">
        <v>159</v>
      </c>
      <c r="E179" s="197" t="s">
        <v>584</v>
      </c>
      <c r="F179" s="198" t="s">
        <v>585</v>
      </c>
      <c r="G179" s="199" t="s">
        <v>194</v>
      </c>
      <c r="H179" s="200">
        <v>10.23</v>
      </c>
      <c r="I179" s="201"/>
      <c r="J179" s="202">
        <f>ROUND(I179*H179,2)</f>
        <v>0</v>
      </c>
      <c r="K179" s="198" t="s">
        <v>163</v>
      </c>
      <c r="L179" s="38"/>
      <c r="M179" s="203" t="s">
        <v>1</v>
      </c>
      <c r="N179" s="204" t="s">
        <v>47</v>
      </c>
      <c r="O179" s="66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6">
        <f>S179*H179</f>
        <v>0</v>
      </c>
      <c r="AR179" s="207" t="s">
        <v>164</v>
      </c>
      <c r="AT179" s="207" t="s">
        <v>159</v>
      </c>
      <c r="AU179" s="207" t="s">
        <v>165</v>
      </c>
      <c r="AY179" s="17" t="s">
        <v>155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7" t="s">
        <v>89</v>
      </c>
      <c r="BK179" s="208">
        <f>ROUND(I179*H179,2)</f>
        <v>0</v>
      </c>
      <c r="BL179" s="17" t="s">
        <v>164</v>
      </c>
      <c r="BM179" s="207" t="s">
        <v>586</v>
      </c>
    </row>
    <row r="180" spans="2:65" s="13" customFormat="1" ht="11.25" x14ac:dyDescent="0.2">
      <c r="B180" s="220"/>
      <c r="C180" s="221"/>
      <c r="D180" s="211" t="s">
        <v>167</v>
      </c>
      <c r="E180" s="222" t="s">
        <v>1</v>
      </c>
      <c r="F180" s="223" t="s">
        <v>587</v>
      </c>
      <c r="G180" s="221"/>
      <c r="H180" s="224">
        <v>10.23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167</v>
      </c>
      <c r="AU180" s="230" t="s">
        <v>165</v>
      </c>
      <c r="AV180" s="13" t="s">
        <v>91</v>
      </c>
      <c r="AW180" s="13" t="s">
        <v>38</v>
      </c>
      <c r="AX180" s="13" t="s">
        <v>89</v>
      </c>
      <c r="AY180" s="230" t="s">
        <v>155</v>
      </c>
    </row>
    <row r="181" spans="2:65" s="11" customFormat="1" ht="20.85" customHeight="1" x14ac:dyDescent="0.2">
      <c r="B181" s="180"/>
      <c r="C181" s="181"/>
      <c r="D181" s="182" t="s">
        <v>81</v>
      </c>
      <c r="E181" s="194" t="s">
        <v>242</v>
      </c>
      <c r="F181" s="194" t="s">
        <v>243</v>
      </c>
      <c r="G181" s="181"/>
      <c r="H181" s="181"/>
      <c r="I181" s="184"/>
      <c r="J181" s="195">
        <f>BK181</f>
        <v>0</v>
      </c>
      <c r="K181" s="181"/>
      <c r="L181" s="186"/>
      <c r="M181" s="187"/>
      <c r="N181" s="188"/>
      <c r="O181" s="188"/>
      <c r="P181" s="189">
        <f>SUM(P182:P200)</f>
        <v>0</v>
      </c>
      <c r="Q181" s="188"/>
      <c r="R181" s="189">
        <f>SUM(R182:R200)</f>
        <v>36.606999999999999</v>
      </c>
      <c r="S181" s="188"/>
      <c r="T181" s="190">
        <f>SUM(T182:T200)</f>
        <v>0</v>
      </c>
      <c r="AR181" s="191" t="s">
        <v>89</v>
      </c>
      <c r="AT181" s="192" t="s">
        <v>81</v>
      </c>
      <c r="AU181" s="192" t="s">
        <v>91</v>
      </c>
      <c r="AY181" s="191" t="s">
        <v>155</v>
      </c>
      <c r="BK181" s="193">
        <f>SUM(BK182:BK200)</f>
        <v>0</v>
      </c>
    </row>
    <row r="182" spans="2:65" s="1" customFormat="1" ht="16.5" customHeight="1" x14ac:dyDescent="0.2">
      <c r="B182" s="34"/>
      <c r="C182" s="196" t="s">
        <v>242</v>
      </c>
      <c r="D182" s="196" t="s">
        <v>159</v>
      </c>
      <c r="E182" s="197" t="s">
        <v>244</v>
      </c>
      <c r="F182" s="198" t="s">
        <v>588</v>
      </c>
      <c r="G182" s="199" t="s">
        <v>194</v>
      </c>
      <c r="H182" s="200">
        <v>170.98</v>
      </c>
      <c r="I182" s="201"/>
      <c r="J182" s="202">
        <f>ROUND(I182*H182,2)</f>
        <v>0</v>
      </c>
      <c r="K182" s="198" t="s">
        <v>163</v>
      </c>
      <c r="L182" s="38"/>
      <c r="M182" s="203" t="s">
        <v>1</v>
      </c>
      <c r="N182" s="204" t="s">
        <v>47</v>
      </c>
      <c r="O182" s="66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AR182" s="207" t="s">
        <v>164</v>
      </c>
      <c r="AT182" s="207" t="s">
        <v>159</v>
      </c>
      <c r="AU182" s="207" t="s">
        <v>165</v>
      </c>
      <c r="AY182" s="17" t="s">
        <v>155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89</v>
      </c>
      <c r="BK182" s="208">
        <f>ROUND(I182*H182,2)</f>
        <v>0</v>
      </c>
      <c r="BL182" s="17" t="s">
        <v>164</v>
      </c>
      <c r="BM182" s="207" t="s">
        <v>589</v>
      </c>
    </row>
    <row r="183" spans="2:65" s="12" customFormat="1" ht="11.25" x14ac:dyDescent="0.2">
      <c r="B183" s="209"/>
      <c r="C183" s="210"/>
      <c r="D183" s="211" t="s">
        <v>167</v>
      </c>
      <c r="E183" s="212" t="s">
        <v>1</v>
      </c>
      <c r="F183" s="213" t="s">
        <v>590</v>
      </c>
      <c r="G183" s="210"/>
      <c r="H183" s="212" t="s">
        <v>1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167</v>
      </c>
      <c r="AU183" s="219" t="s">
        <v>165</v>
      </c>
      <c r="AV183" s="12" t="s">
        <v>89</v>
      </c>
      <c r="AW183" s="12" t="s">
        <v>38</v>
      </c>
      <c r="AX183" s="12" t="s">
        <v>82</v>
      </c>
      <c r="AY183" s="219" t="s">
        <v>155</v>
      </c>
    </row>
    <row r="184" spans="2:65" s="13" customFormat="1" ht="11.25" x14ac:dyDescent="0.2">
      <c r="B184" s="220"/>
      <c r="C184" s="221"/>
      <c r="D184" s="211" t="s">
        <v>167</v>
      </c>
      <c r="E184" s="222" t="s">
        <v>1</v>
      </c>
      <c r="F184" s="223" t="s">
        <v>591</v>
      </c>
      <c r="G184" s="221"/>
      <c r="H184" s="224">
        <v>15.23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167</v>
      </c>
      <c r="AU184" s="230" t="s">
        <v>165</v>
      </c>
      <c r="AV184" s="13" t="s">
        <v>91</v>
      </c>
      <c r="AW184" s="13" t="s">
        <v>38</v>
      </c>
      <c r="AX184" s="13" t="s">
        <v>82</v>
      </c>
      <c r="AY184" s="230" t="s">
        <v>155</v>
      </c>
    </row>
    <row r="185" spans="2:65" s="13" customFormat="1" ht="11.25" x14ac:dyDescent="0.2">
      <c r="B185" s="220"/>
      <c r="C185" s="221"/>
      <c r="D185" s="211" t="s">
        <v>167</v>
      </c>
      <c r="E185" s="222" t="s">
        <v>1</v>
      </c>
      <c r="F185" s="223" t="s">
        <v>592</v>
      </c>
      <c r="G185" s="221"/>
      <c r="H185" s="224">
        <v>155.75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167</v>
      </c>
      <c r="AU185" s="230" t="s">
        <v>165</v>
      </c>
      <c r="AV185" s="13" t="s">
        <v>91</v>
      </c>
      <c r="AW185" s="13" t="s">
        <v>38</v>
      </c>
      <c r="AX185" s="13" t="s">
        <v>82</v>
      </c>
      <c r="AY185" s="230" t="s">
        <v>155</v>
      </c>
    </row>
    <row r="186" spans="2:65" s="14" customFormat="1" ht="11.25" x14ac:dyDescent="0.2">
      <c r="B186" s="241"/>
      <c r="C186" s="242"/>
      <c r="D186" s="211" t="s">
        <v>167</v>
      </c>
      <c r="E186" s="243" t="s">
        <v>1</v>
      </c>
      <c r="F186" s="244" t="s">
        <v>249</v>
      </c>
      <c r="G186" s="242"/>
      <c r="H186" s="245">
        <v>170.98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167</v>
      </c>
      <c r="AU186" s="251" t="s">
        <v>165</v>
      </c>
      <c r="AV186" s="14" t="s">
        <v>164</v>
      </c>
      <c r="AW186" s="14" t="s">
        <v>38</v>
      </c>
      <c r="AX186" s="14" t="s">
        <v>89</v>
      </c>
      <c r="AY186" s="251" t="s">
        <v>155</v>
      </c>
    </row>
    <row r="187" spans="2:65" s="1" customFormat="1" ht="16.5" customHeight="1" x14ac:dyDescent="0.2">
      <c r="B187" s="34"/>
      <c r="C187" s="196" t="s">
        <v>250</v>
      </c>
      <c r="D187" s="196" t="s">
        <v>159</v>
      </c>
      <c r="E187" s="197" t="s">
        <v>593</v>
      </c>
      <c r="F187" s="198" t="s">
        <v>594</v>
      </c>
      <c r="G187" s="199" t="s">
        <v>194</v>
      </c>
      <c r="H187" s="200">
        <v>1.2</v>
      </c>
      <c r="I187" s="201"/>
      <c r="J187" s="202">
        <f>ROUND(I187*H187,2)</f>
        <v>0</v>
      </c>
      <c r="K187" s="198" t="s">
        <v>163</v>
      </c>
      <c r="L187" s="38"/>
      <c r="M187" s="203" t="s">
        <v>1</v>
      </c>
      <c r="N187" s="204" t="s">
        <v>47</v>
      </c>
      <c r="O187" s="66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AR187" s="207" t="s">
        <v>164</v>
      </c>
      <c r="AT187" s="207" t="s">
        <v>159</v>
      </c>
      <c r="AU187" s="207" t="s">
        <v>165</v>
      </c>
      <c r="AY187" s="17" t="s">
        <v>155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89</v>
      </c>
      <c r="BK187" s="208">
        <f>ROUND(I187*H187,2)</f>
        <v>0</v>
      </c>
      <c r="BL187" s="17" t="s">
        <v>164</v>
      </c>
      <c r="BM187" s="207" t="s">
        <v>595</v>
      </c>
    </row>
    <row r="188" spans="2:65" s="13" customFormat="1" ht="11.25" x14ac:dyDescent="0.2">
      <c r="B188" s="220"/>
      <c r="C188" s="221"/>
      <c r="D188" s="211" t="s">
        <v>167</v>
      </c>
      <c r="E188" s="222" t="s">
        <v>1</v>
      </c>
      <c r="F188" s="223" t="s">
        <v>596</v>
      </c>
      <c r="G188" s="221"/>
      <c r="H188" s="224">
        <v>1.2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167</v>
      </c>
      <c r="AU188" s="230" t="s">
        <v>165</v>
      </c>
      <c r="AV188" s="13" t="s">
        <v>91</v>
      </c>
      <c r="AW188" s="13" t="s">
        <v>38</v>
      </c>
      <c r="AX188" s="13" t="s">
        <v>89</v>
      </c>
      <c r="AY188" s="230" t="s">
        <v>155</v>
      </c>
    </row>
    <row r="189" spans="2:65" s="1" customFormat="1" ht="16.5" customHeight="1" x14ac:dyDescent="0.2">
      <c r="B189" s="34"/>
      <c r="C189" s="196" t="s">
        <v>256</v>
      </c>
      <c r="D189" s="196" t="s">
        <v>159</v>
      </c>
      <c r="E189" s="197" t="s">
        <v>252</v>
      </c>
      <c r="F189" s="198" t="s">
        <v>253</v>
      </c>
      <c r="G189" s="199" t="s">
        <v>194</v>
      </c>
      <c r="H189" s="200">
        <v>169.78</v>
      </c>
      <c r="I189" s="201"/>
      <c r="J189" s="202">
        <f>ROUND(I189*H189,2)</f>
        <v>0</v>
      </c>
      <c r="K189" s="198" t="s">
        <v>163</v>
      </c>
      <c r="L189" s="38"/>
      <c r="M189" s="203" t="s">
        <v>1</v>
      </c>
      <c r="N189" s="204" t="s">
        <v>47</v>
      </c>
      <c r="O189" s="66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AR189" s="207" t="s">
        <v>164</v>
      </c>
      <c r="AT189" s="207" t="s">
        <v>159</v>
      </c>
      <c r="AU189" s="207" t="s">
        <v>165</v>
      </c>
      <c r="AY189" s="17" t="s">
        <v>155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7" t="s">
        <v>89</v>
      </c>
      <c r="BK189" s="208">
        <f>ROUND(I189*H189,2)</f>
        <v>0</v>
      </c>
      <c r="BL189" s="17" t="s">
        <v>164</v>
      </c>
      <c r="BM189" s="207" t="s">
        <v>597</v>
      </c>
    </row>
    <row r="190" spans="2:65" s="13" customFormat="1" ht="11.25" x14ac:dyDescent="0.2">
      <c r="B190" s="220"/>
      <c r="C190" s="221"/>
      <c r="D190" s="211" t="s">
        <v>167</v>
      </c>
      <c r="E190" s="222" t="s">
        <v>1</v>
      </c>
      <c r="F190" s="223" t="s">
        <v>598</v>
      </c>
      <c r="G190" s="221"/>
      <c r="H190" s="224">
        <v>169.78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167</v>
      </c>
      <c r="AU190" s="230" t="s">
        <v>165</v>
      </c>
      <c r="AV190" s="13" t="s">
        <v>91</v>
      </c>
      <c r="AW190" s="13" t="s">
        <v>38</v>
      </c>
      <c r="AX190" s="13" t="s">
        <v>89</v>
      </c>
      <c r="AY190" s="230" t="s">
        <v>155</v>
      </c>
    </row>
    <row r="191" spans="2:65" s="1" customFormat="1" ht="16.5" customHeight="1" x14ac:dyDescent="0.2">
      <c r="B191" s="34"/>
      <c r="C191" s="196" t="s">
        <v>262</v>
      </c>
      <c r="D191" s="196" t="s">
        <v>159</v>
      </c>
      <c r="E191" s="197" t="s">
        <v>257</v>
      </c>
      <c r="F191" s="198" t="s">
        <v>258</v>
      </c>
      <c r="G191" s="199" t="s">
        <v>259</v>
      </c>
      <c r="H191" s="200">
        <v>278.19</v>
      </c>
      <c r="I191" s="201"/>
      <c r="J191" s="202">
        <f>ROUND(I191*H191,2)</f>
        <v>0</v>
      </c>
      <c r="K191" s="198" t="s">
        <v>163</v>
      </c>
      <c r="L191" s="38"/>
      <c r="M191" s="203" t="s">
        <v>1</v>
      </c>
      <c r="N191" s="204" t="s">
        <v>47</v>
      </c>
      <c r="O191" s="66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AR191" s="207" t="s">
        <v>164</v>
      </c>
      <c r="AT191" s="207" t="s">
        <v>159</v>
      </c>
      <c r="AU191" s="207" t="s">
        <v>165</v>
      </c>
      <c r="AY191" s="17" t="s">
        <v>155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7" t="s">
        <v>89</v>
      </c>
      <c r="BK191" s="208">
        <f>ROUND(I191*H191,2)</f>
        <v>0</v>
      </c>
      <c r="BL191" s="17" t="s">
        <v>164</v>
      </c>
      <c r="BM191" s="207" t="s">
        <v>599</v>
      </c>
    </row>
    <row r="192" spans="2:65" s="13" customFormat="1" ht="11.25" x14ac:dyDescent="0.2">
      <c r="B192" s="220"/>
      <c r="C192" s="221"/>
      <c r="D192" s="211" t="s">
        <v>167</v>
      </c>
      <c r="E192" s="222" t="s">
        <v>1</v>
      </c>
      <c r="F192" s="223" t="s">
        <v>600</v>
      </c>
      <c r="G192" s="221"/>
      <c r="H192" s="224">
        <v>278.19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167</v>
      </c>
      <c r="AU192" s="230" t="s">
        <v>165</v>
      </c>
      <c r="AV192" s="13" t="s">
        <v>91</v>
      </c>
      <c r="AW192" s="13" t="s">
        <v>38</v>
      </c>
      <c r="AX192" s="13" t="s">
        <v>89</v>
      </c>
      <c r="AY192" s="230" t="s">
        <v>155</v>
      </c>
    </row>
    <row r="193" spans="2:65" s="1" customFormat="1" ht="16.5" customHeight="1" x14ac:dyDescent="0.2">
      <c r="B193" s="34"/>
      <c r="C193" s="196" t="s">
        <v>270</v>
      </c>
      <c r="D193" s="196" t="s">
        <v>159</v>
      </c>
      <c r="E193" s="197" t="s">
        <v>263</v>
      </c>
      <c r="F193" s="198" t="s">
        <v>264</v>
      </c>
      <c r="G193" s="199" t="s">
        <v>194</v>
      </c>
      <c r="H193" s="200">
        <v>20.337</v>
      </c>
      <c r="I193" s="201"/>
      <c r="J193" s="202">
        <f>ROUND(I193*H193,2)</f>
        <v>0</v>
      </c>
      <c r="K193" s="198" t="s">
        <v>163</v>
      </c>
      <c r="L193" s="38"/>
      <c r="M193" s="203" t="s">
        <v>1</v>
      </c>
      <c r="N193" s="204" t="s">
        <v>47</v>
      </c>
      <c r="O193" s="66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AR193" s="207" t="s">
        <v>164</v>
      </c>
      <c r="AT193" s="207" t="s">
        <v>159</v>
      </c>
      <c r="AU193" s="207" t="s">
        <v>165</v>
      </c>
      <c r="AY193" s="17" t="s">
        <v>155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89</v>
      </c>
      <c r="BK193" s="208">
        <f>ROUND(I193*H193,2)</f>
        <v>0</v>
      </c>
      <c r="BL193" s="17" t="s">
        <v>164</v>
      </c>
      <c r="BM193" s="207" t="s">
        <v>601</v>
      </c>
    </row>
    <row r="194" spans="2:65" s="13" customFormat="1" ht="11.25" x14ac:dyDescent="0.2">
      <c r="B194" s="220"/>
      <c r="C194" s="221"/>
      <c r="D194" s="211" t="s">
        <v>167</v>
      </c>
      <c r="E194" s="222" t="s">
        <v>1</v>
      </c>
      <c r="F194" s="223" t="s">
        <v>202</v>
      </c>
      <c r="G194" s="221"/>
      <c r="H194" s="224">
        <v>8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167</v>
      </c>
      <c r="AU194" s="230" t="s">
        <v>165</v>
      </c>
      <c r="AV194" s="13" t="s">
        <v>91</v>
      </c>
      <c r="AW194" s="13" t="s">
        <v>38</v>
      </c>
      <c r="AX194" s="13" t="s">
        <v>82</v>
      </c>
      <c r="AY194" s="230" t="s">
        <v>155</v>
      </c>
    </row>
    <row r="195" spans="2:65" s="13" customFormat="1" ht="11.25" x14ac:dyDescent="0.2">
      <c r="B195" s="220"/>
      <c r="C195" s="221"/>
      <c r="D195" s="211" t="s">
        <v>167</v>
      </c>
      <c r="E195" s="222" t="s">
        <v>1</v>
      </c>
      <c r="F195" s="223" t="s">
        <v>602</v>
      </c>
      <c r="G195" s="221"/>
      <c r="H195" s="224">
        <v>-0.373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167</v>
      </c>
      <c r="AU195" s="230" t="s">
        <v>165</v>
      </c>
      <c r="AV195" s="13" t="s">
        <v>91</v>
      </c>
      <c r="AW195" s="13" t="s">
        <v>38</v>
      </c>
      <c r="AX195" s="13" t="s">
        <v>82</v>
      </c>
      <c r="AY195" s="230" t="s">
        <v>155</v>
      </c>
    </row>
    <row r="196" spans="2:65" s="13" customFormat="1" ht="11.25" x14ac:dyDescent="0.2">
      <c r="B196" s="220"/>
      <c r="C196" s="221"/>
      <c r="D196" s="211" t="s">
        <v>167</v>
      </c>
      <c r="E196" s="222" t="s">
        <v>1</v>
      </c>
      <c r="F196" s="223" t="s">
        <v>603</v>
      </c>
      <c r="G196" s="221"/>
      <c r="H196" s="224">
        <v>20.46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167</v>
      </c>
      <c r="AU196" s="230" t="s">
        <v>165</v>
      </c>
      <c r="AV196" s="13" t="s">
        <v>91</v>
      </c>
      <c r="AW196" s="13" t="s">
        <v>38</v>
      </c>
      <c r="AX196" s="13" t="s">
        <v>82</v>
      </c>
      <c r="AY196" s="230" t="s">
        <v>155</v>
      </c>
    </row>
    <row r="197" spans="2:65" s="13" customFormat="1" ht="11.25" x14ac:dyDescent="0.2">
      <c r="B197" s="220"/>
      <c r="C197" s="221"/>
      <c r="D197" s="211" t="s">
        <v>167</v>
      </c>
      <c r="E197" s="222" t="s">
        <v>1</v>
      </c>
      <c r="F197" s="223" t="s">
        <v>604</v>
      </c>
      <c r="G197" s="221"/>
      <c r="H197" s="224">
        <v>-7.75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167</v>
      </c>
      <c r="AU197" s="230" t="s">
        <v>165</v>
      </c>
      <c r="AV197" s="13" t="s">
        <v>91</v>
      </c>
      <c r="AW197" s="13" t="s">
        <v>38</v>
      </c>
      <c r="AX197" s="13" t="s">
        <v>82</v>
      </c>
      <c r="AY197" s="230" t="s">
        <v>155</v>
      </c>
    </row>
    <row r="198" spans="2:65" s="14" customFormat="1" ht="11.25" x14ac:dyDescent="0.2">
      <c r="B198" s="241"/>
      <c r="C198" s="242"/>
      <c r="D198" s="211" t="s">
        <v>167</v>
      </c>
      <c r="E198" s="243" t="s">
        <v>1</v>
      </c>
      <c r="F198" s="244" t="s">
        <v>249</v>
      </c>
      <c r="G198" s="242"/>
      <c r="H198" s="245">
        <v>20.337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AT198" s="251" t="s">
        <v>167</v>
      </c>
      <c r="AU198" s="251" t="s">
        <v>165</v>
      </c>
      <c r="AV198" s="14" t="s">
        <v>164</v>
      </c>
      <c r="AW198" s="14" t="s">
        <v>38</v>
      </c>
      <c r="AX198" s="14" t="s">
        <v>89</v>
      </c>
      <c r="AY198" s="251" t="s">
        <v>155</v>
      </c>
    </row>
    <row r="199" spans="2:65" s="1" customFormat="1" ht="16.5" customHeight="1" x14ac:dyDescent="0.2">
      <c r="B199" s="34"/>
      <c r="C199" s="231" t="s">
        <v>7</v>
      </c>
      <c r="D199" s="231" t="s">
        <v>208</v>
      </c>
      <c r="E199" s="232" t="s">
        <v>605</v>
      </c>
      <c r="F199" s="233" t="s">
        <v>606</v>
      </c>
      <c r="G199" s="234" t="s">
        <v>259</v>
      </c>
      <c r="H199" s="235">
        <v>36.606999999999999</v>
      </c>
      <c r="I199" s="236"/>
      <c r="J199" s="237">
        <f>ROUND(I199*H199,2)</f>
        <v>0</v>
      </c>
      <c r="K199" s="233" t="s">
        <v>163</v>
      </c>
      <c r="L199" s="238"/>
      <c r="M199" s="239" t="s">
        <v>1</v>
      </c>
      <c r="N199" s="240" t="s">
        <v>47</v>
      </c>
      <c r="O199" s="66"/>
      <c r="P199" s="205">
        <f>O199*H199</f>
        <v>0</v>
      </c>
      <c r="Q199" s="205">
        <v>1</v>
      </c>
      <c r="R199" s="205">
        <f>Q199*H199</f>
        <v>36.606999999999999</v>
      </c>
      <c r="S199" s="205">
        <v>0</v>
      </c>
      <c r="T199" s="206">
        <f>S199*H199</f>
        <v>0</v>
      </c>
      <c r="AR199" s="207" t="s">
        <v>202</v>
      </c>
      <c r="AT199" s="207" t="s">
        <v>208</v>
      </c>
      <c r="AU199" s="207" t="s">
        <v>165</v>
      </c>
      <c r="AY199" s="17" t="s">
        <v>155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7" t="s">
        <v>89</v>
      </c>
      <c r="BK199" s="208">
        <f>ROUND(I199*H199,2)</f>
        <v>0</v>
      </c>
      <c r="BL199" s="17" t="s">
        <v>164</v>
      </c>
      <c r="BM199" s="207" t="s">
        <v>607</v>
      </c>
    </row>
    <row r="200" spans="2:65" s="13" customFormat="1" ht="11.25" x14ac:dyDescent="0.2">
      <c r="B200" s="220"/>
      <c r="C200" s="221"/>
      <c r="D200" s="211" t="s">
        <v>167</v>
      </c>
      <c r="E200" s="222" t="s">
        <v>1</v>
      </c>
      <c r="F200" s="223" t="s">
        <v>608</v>
      </c>
      <c r="G200" s="221"/>
      <c r="H200" s="224">
        <v>36.606999999999999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167</v>
      </c>
      <c r="AU200" s="230" t="s">
        <v>165</v>
      </c>
      <c r="AV200" s="13" t="s">
        <v>91</v>
      </c>
      <c r="AW200" s="13" t="s">
        <v>38</v>
      </c>
      <c r="AX200" s="13" t="s">
        <v>89</v>
      </c>
      <c r="AY200" s="230" t="s">
        <v>155</v>
      </c>
    </row>
    <row r="201" spans="2:65" s="11" customFormat="1" ht="20.85" customHeight="1" x14ac:dyDescent="0.2">
      <c r="B201" s="180"/>
      <c r="C201" s="181"/>
      <c r="D201" s="182" t="s">
        <v>81</v>
      </c>
      <c r="E201" s="194" t="s">
        <v>256</v>
      </c>
      <c r="F201" s="194" t="s">
        <v>275</v>
      </c>
      <c r="G201" s="181"/>
      <c r="H201" s="181"/>
      <c r="I201" s="184"/>
      <c r="J201" s="195">
        <f>BK201</f>
        <v>0</v>
      </c>
      <c r="K201" s="181"/>
      <c r="L201" s="186"/>
      <c r="M201" s="187"/>
      <c r="N201" s="188"/>
      <c r="O201" s="188"/>
      <c r="P201" s="189">
        <f>SUM(P202:P217)</f>
        <v>0</v>
      </c>
      <c r="Q201" s="188"/>
      <c r="R201" s="189">
        <f>SUM(R202:R217)</f>
        <v>4.5690000000000001E-3</v>
      </c>
      <c r="S201" s="188"/>
      <c r="T201" s="190">
        <f>SUM(T202:T217)</f>
        <v>0</v>
      </c>
      <c r="AR201" s="191" t="s">
        <v>89</v>
      </c>
      <c r="AT201" s="192" t="s">
        <v>81</v>
      </c>
      <c r="AU201" s="192" t="s">
        <v>91</v>
      </c>
      <c r="AY201" s="191" t="s">
        <v>155</v>
      </c>
      <c r="BK201" s="193">
        <f>SUM(BK202:BK217)</f>
        <v>0</v>
      </c>
    </row>
    <row r="202" spans="2:65" s="1" customFormat="1" ht="16.5" customHeight="1" x14ac:dyDescent="0.2">
      <c r="B202" s="34"/>
      <c r="C202" s="196" t="s">
        <v>280</v>
      </c>
      <c r="D202" s="196" t="s">
        <v>159</v>
      </c>
      <c r="E202" s="197" t="s">
        <v>609</v>
      </c>
      <c r="F202" s="198" t="s">
        <v>610</v>
      </c>
      <c r="G202" s="199" t="s">
        <v>162</v>
      </c>
      <c r="H202" s="200">
        <v>152.30000000000001</v>
      </c>
      <c r="I202" s="201"/>
      <c r="J202" s="202">
        <f>ROUND(I202*H202,2)</f>
        <v>0</v>
      </c>
      <c r="K202" s="198" t="s">
        <v>163</v>
      </c>
      <c r="L202" s="38"/>
      <c r="M202" s="203" t="s">
        <v>1</v>
      </c>
      <c r="N202" s="204" t="s">
        <v>47</v>
      </c>
      <c r="O202" s="66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AR202" s="207" t="s">
        <v>164</v>
      </c>
      <c r="AT202" s="207" t="s">
        <v>159</v>
      </c>
      <c r="AU202" s="207" t="s">
        <v>165</v>
      </c>
      <c r="AY202" s="17" t="s">
        <v>155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89</v>
      </c>
      <c r="BK202" s="208">
        <f>ROUND(I202*H202,2)</f>
        <v>0</v>
      </c>
      <c r="BL202" s="17" t="s">
        <v>164</v>
      </c>
      <c r="BM202" s="207" t="s">
        <v>611</v>
      </c>
    </row>
    <row r="203" spans="2:65" s="13" customFormat="1" ht="11.25" x14ac:dyDescent="0.2">
      <c r="B203" s="220"/>
      <c r="C203" s="221"/>
      <c r="D203" s="211" t="s">
        <v>167</v>
      </c>
      <c r="E203" s="222" t="s">
        <v>1</v>
      </c>
      <c r="F203" s="223" t="s">
        <v>612</v>
      </c>
      <c r="G203" s="221"/>
      <c r="H203" s="224">
        <v>152.30000000000001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167</v>
      </c>
      <c r="AU203" s="230" t="s">
        <v>165</v>
      </c>
      <c r="AV203" s="13" t="s">
        <v>91</v>
      </c>
      <c r="AW203" s="13" t="s">
        <v>38</v>
      </c>
      <c r="AX203" s="13" t="s">
        <v>89</v>
      </c>
      <c r="AY203" s="230" t="s">
        <v>155</v>
      </c>
    </row>
    <row r="204" spans="2:65" s="1" customFormat="1" ht="16.5" customHeight="1" x14ac:dyDescent="0.2">
      <c r="B204" s="34"/>
      <c r="C204" s="196" t="s">
        <v>286</v>
      </c>
      <c r="D204" s="196" t="s">
        <v>159</v>
      </c>
      <c r="E204" s="197" t="s">
        <v>276</v>
      </c>
      <c r="F204" s="198" t="s">
        <v>277</v>
      </c>
      <c r="G204" s="199" t="s">
        <v>162</v>
      </c>
      <c r="H204" s="200">
        <v>152.30000000000001</v>
      </c>
      <c r="I204" s="201"/>
      <c r="J204" s="202">
        <f>ROUND(I204*H204,2)</f>
        <v>0</v>
      </c>
      <c r="K204" s="198" t="s">
        <v>163</v>
      </c>
      <c r="L204" s="38"/>
      <c r="M204" s="203" t="s">
        <v>1</v>
      </c>
      <c r="N204" s="204" t="s">
        <v>47</v>
      </c>
      <c r="O204" s="66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AR204" s="207" t="s">
        <v>164</v>
      </c>
      <c r="AT204" s="207" t="s">
        <v>159</v>
      </c>
      <c r="AU204" s="207" t="s">
        <v>165</v>
      </c>
      <c r="AY204" s="17" t="s">
        <v>155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7" t="s">
        <v>89</v>
      </c>
      <c r="BK204" s="208">
        <f>ROUND(I204*H204,2)</f>
        <v>0</v>
      </c>
      <c r="BL204" s="17" t="s">
        <v>164</v>
      </c>
      <c r="BM204" s="207" t="s">
        <v>613</v>
      </c>
    </row>
    <row r="205" spans="2:65" s="13" customFormat="1" ht="11.25" x14ac:dyDescent="0.2">
      <c r="B205" s="220"/>
      <c r="C205" s="221"/>
      <c r="D205" s="211" t="s">
        <v>167</v>
      </c>
      <c r="E205" s="222" t="s">
        <v>1</v>
      </c>
      <c r="F205" s="223" t="s">
        <v>614</v>
      </c>
      <c r="G205" s="221"/>
      <c r="H205" s="224">
        <v>152.30000000000001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167</v>
      </c>
      <c r="AU205" s="230" t="s">
        <v>165</v>
      </c>
      <c r="AV205" s="13" t="s">
        <v>91</v>
      </c>
      <c r="AW205" s="13" t="s">
        <v>38</v>
      </c>
      <c r="AX205" s="13" t="s">
        <v>89</v>
      </c>
      <c r="AY205" s="230" t="s">
        <v>155</v>
      </c>
    </row>
    <row r="206" spans="2:65" s="1" customFormat="1" ht="16.5" customHeight="1" x14ac:dyDescent="0.2">
      <c r="B206" s="34"/>
      <c r="C206" s="231" t="s">
        <v>290</v>
      </c>
      <c r="D206" s="231" t="s">
        <v>208</v>
      </c>
      <c r="E206" s="232" t="s">
        <v>281</v>
      </c>
      <c r="F206" s="233" t="s">
        <v>282</v>
      </c>
      <c r="G206" s="234" t="s">
        <v>283</v>
      </c>
      <c r="H206" s="235">
        <v>4.569</v>
      </c>
      <c r="I206" s="236"/>
      <c r="J206" s="237">
        <f>ROUND(I206*H206,2)</f>
        <v>0</v>
      </c>
      <c r="K206" s="233" t="s">
        <v>163</v>
      </c>
      <c r="L206" s="238"/>
      <c r="M206" s="239" t="s">
        <v>1</v>
      </c>
      <c r="N206" s="240" t="s">
        <v>47</v>
      </c>
      <c r="O206" s="66"/>
      <c r="P206" s="205">
        <f>O206*H206</f>
        <v>0</v>
      </c>
      <c r="Q206" s="205">
        <v>1E-3</v>
      </c>
      <c r="R206" s="205">
        <f>Q206*H206</f>
        <v>4.5690000000000001E-3</v>
      </c>
      <c r="S206" s="205">
        <v>0</v>
      </c>
      <c r="T206" s="206">
        <f>S206*H206</f>
        <v>0</v>
      </c>
      <c r="AR206" s="207" t="s">
        <v>202</v>
      </c>
      <c r="AT206" s="207" t="s">
        <v>208</v>
      </c>
      <c r="AU206" s="207" t="s">
        <v>165</v>
      </c>
      <c r="AY206" s="17" t="s">
        <v>155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89</v>
      </c>
      <c r="BK206" s="208">
        <f>ROUND(I206*H206,2)</f>
        <v>0</v>
      </c>
      <c r="BL206" s="17" t="s">
        <v>164</v>
      </c>
      <c r="BM206" s="207" t="s">
        <v>615</v>
      </c>
    </row>
    <row r="207" spans="2:65" s="13" customFormat="1" ht="11.25" x14ac:dyDescent="0.2">
      <c r="B207" s="220"/>
      <c r="C207" s="221"/>
      <c r="D207" s="211" t="s">
        <v>167</v>
      </c>
      <c r="E207" s="222" t="s">
        <v>1</v>
      </c>
      <c r="F207" s="223" t="s">
        <v>616</v>
      </c>
      <c r="G207" s="221"/>
      <c r="H207" s="224">
        <v>4.569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167</v>
      </c>
      <c r="AU207" s="230" t="s">
        <v>165</v>
      </c>
      <c r="AV207" s="13" t="s">
        <v>91</v>
      </c>
      <c r="AW207" s="13" t="s">
        <v>38</v>
      </c>
      <c r="AX207" s="13" t="s">
        <v>89</v>
      </c>
      <c r="AY207" s="230" t="s">
        <v>155</v>
      </c>
    </row>
    <row r="208" spans="2:65" s="1" customFormat="1" ht="16.5" customHeight="1" x14ac:dyDescent="0.2">
      <c r="B208" s="34"/>
      <c r="C208" s="196" t="s">
        <v>295</v>
      </c>
      <c r="D208" s="196" t="s">
        <v>159</v>
      </c>
      <c r="E208" s="197" t="s">
        <v>287</v>
      </c>
      <c r="F208" s="198" t="s">
        <v>288</v>
      </c>
      <c r="G208" s="199" t="s">
        <v>162</v>
      </c>
      <c r="H208" s="200">
        <v>152.30000000000001</v>
      </c>
      <c r="I208" s="201"/>
      <c r="J208" s="202">
        <f>ROUND(I208*H208,2)</f>
        <v>0</v>
      </c>
      <c r="K208" s="198" t="s">
        <v>163</v>
      </c>
      <c r="L208" s="38"/>
      <c r="M208" s="203" t="s">
        <v>1</v>
      </c>
      <c r="N208" s="204" t="s">
        <v>47</v>
      </c>
      <c r="O208" s="66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AR208" s="207" t="s">
        <v>164</v>
      </c>
      <c r="AT208" s="207" t="s">
        <v>159</v>
      </c>
      <c r="AU208" s="207" t="s">
        <v>165</v>
      </c>
      <c r="AY208" s="17" t="s">
        <v>155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89</v>
      </c>
      <c r="BK208" s="208">
        <f>ROUND(I208*H208,2)</f>
        <v>0</v>
      </c>
      <c r="BL208" s="17" t="s">
        <v>164</v>
      </c>
      <c r="BM208" s="207" t="s">
        <v>617</v>
      </c>
    </row>
    <row r="209" spans="2:65" s="13" customFormat="1" ht="11.25" x14ac:dyDescent="0.2">
      <c r="B209" s="220"/>
      <c r="C209" s="221"/>
      <c r="D209" s="211" t="s">
        <v>167</v>
      </c>
      <c r="E209" s="222" t="s">
        <v>1</v>
      </c>
      <c r="F209" s="223" t="s">
        <v>614</v>
      </c>
      <c r="G209" s="221"/>
      <c r="H209" s="224">
        <v>152.30000000000001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167</v>
      </c>
      <c r="AU209" s="230" t="s">
        <v>165</v>
      </c>
      <c r="AV209" s="13" t="s">
        <v>91</v>
      </c>
      <c r="AW209" s="13" t="s">
        <v>38</v>
      </c>
      <c r="AX209" s="13" t="s">
        <v>89</v>
      </c>
      <c r="AY209" s="230" t="s">
        <v>155</v>
      </c>
    </row>
    <row r="210" spans="2:65" s="1" customFormat="1" ht="16.5" customHeight="1" x14ac:dyDescent="0.2">
      <c r="B210" s="34"/>
      <c r="C210" s="196" t="s">
        <v>299</v>
      </c>
      <c r="D210" s="196" t="s">
        <v>159</v>
      </c>
      <c r="E210" s="197" t="s">
        <v>291</v>
      </c>
      <c r="F210" s="198" t="s">
        <v>292</v>
      </c>
      <c r="G210" s="199" t="s">
        <v>162</v>
      </c>
      <c r="H210" s="200">
        <v>231</v>
      </c>
      <c r="I210" s="201"/>
      <c r="J210" s="202">
        <f>ROUND(I210*H210,2)</f>
        <v>0</v>
      </c>
      <c r="K210" s="198" t="s">
        <v>163</v>
      </c>
      <c r="L210" s="38"/>
      <c r="M210" s="203" t="s">
        <v>1</v>
      </c>
      <c r="N210" s="204" t="s">
        <v>47</v>
      </c>
      <c r="O210" s="66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AR210" s="207" t="s">
        <v>164</v>
      </c>
      <c r="AT210" s="207" t="s">
        <v>159</v>
      </c>
      <c r="AU210" s="207" t="s">
        <v>165</v>
      </c>
      <c r="AY210" s="17" t="s">
        <v>155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7" t="s">
        <v>89</v>
      </c>
      <c r="BK210" s="208">
        <f>ROUND(I210*H210,2)</f>
        <v>0</v>
      </c>
      <c r="BL210" s="17" t="s">
        <v>164</v>
      </c>
      <c r="BM210" s="207" t="s">
        <v>618</v>
      </c>
    </row>
    <row r="211" spans="2:65" s="13" customFormat="1" ht="11.25" x14ac:dyDescent="0.2">
      <c r="B211" s="220"/>
      <c r="C211" s="221"/>
      <c r="D211" s="211" t="s">
        <v>167</v>
      </c>
      <c r="E211" s="222" t="s">
        <v>1</v>
      </c>
      <c r="F211" s="223" t="s">
        <v>619</v>
      </c>
      <c r="G211" s="221"/>
      <c r="H211" s="224">
        <v>231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167</v>
      </c>
      <c r="AU211" s="230" t="s">
        <v>165</v>
      </c>
      <c r="AV211" s="13" t="s">
        <v>91</v>
      </c>
      <c r="AW211" s="13" t="s">
        <v>38</v>
      </c>
      <c r="AX211" s="13" t="s">
        <v>89</v>
      </c>
      <c r="AY211" s="230" t="s">
        <v>155</v>
      </c>
    </row>
    <row r="212" spans="2:65" s="1" customFormat="1" ht="16.5" customHeight="1" x14ac:dyDescent="0.2">
      <c r="B212" s="34"/>
      <c r="C212" s="196" t="s">
        <v>303</v>
      </c>
      <c r="D212" s="196" t="s">
        <v>159</v>
      </c>
      <c r="E212" s="197" t="s">
        <v>620</v>
      </c>
      <c r="F212" s="198" t="s">
        <v>621</v>
      </c>
      <c r="G212" s="199" t="s">
        <v>162</v>
      </c>
      <c r="H212" s="200">
        <v>152.30000000000001</v>
      </c>
      <c r="I212" s="201"/>
      <c r="J212" s="202">
        <f>ROUND(I212*H212,2)</f>
        <v>0</v>
      </c>
      <c r="K212" s="198" t="s">
        <v>163</v>
      </c>
      <c r="L212" s="38"/>
      <c r="M212" s="203" t="s">
        <v>1</v>
      </c>
      <c r="N212" s="204" t="s">
        <v>47</v>
      </c>
      <c r="O212" s="66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AR212" s="207" t="s">
        <v>164</v>
      </c>
      <c r="AT212" s="207" t="s">
        <v>159</v>
      </c>
      <c r="AU212" s="207" t="s">
        <v>165</v>
      </c>
      <c r="AY212" s="17" t="s">
        <v>155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89</v>
      </c>
      <c r="BK212" s="208">
        <f>ROUND(I212*H212,2)</f>
        <v>0</v>
      </c>
      <c r="BL212" s="17" t="s">
        <v>164</v>
      </c>
      <c r="BM212" s="207" t="s">
        <v>622</v>
      </c>
    </row>
    <row r="213" spans="2:65" s="13" customFormat="1" ht="11.25" x14ac:dyDescent="0.2">
      <c r="B213" s="220"/>
      <c r="C213" s="221"/>
      <c r="D213" s="211" t="s">
        <v>167</v>
      </c>
      <c r="E213" s="222" t="s">
        <v>1</v>
      </c>
      <c r="F213" s="223" t="s">
        <v>614</v>
      </c>
      <c r="G213" s="221"/>
      <c r="H213" s="224">
        <v>152.30000000000001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167</v>
      </c>
      <c r="AU213" s="230" t="s">
        <v>165</v>
      </c>
      <c r="AV213" s="13" t="s">
        <v>91</v>
      </c>
      <c r="AW213" s="13" t="s">
        <v>38</v>
      </c>
      <c r="AX213" s="13" t="s">
        <v>89</v>
      </c>
      <c r="AY213" s="230" t="s">
        <v>155</v>
      </c>
    </row>
    <row r="214" spans="2:65" s="1" customFormat="1" ht="16.5" customHeight="1" x14ac:dyDescent="0.2">
      <c r="B214" s="34"/>
      <c r="C214" s="196" t="s">
        <v>308</v>
      </c>
      <c r="D214" s="196" t="s">
        <v>159</v>
      </c>
      <c r="E214" s="197" t="s">
        <v>300</v>
      </c>
      <c r="F214" s="198" t="s">
        <v>301</v>
      </c>
      <c r="G214" s="199" t="s">
        <v>162</v>
      </c>
      <c r="H214" s="200">
        <v>152.30000000000001</v>
      </c>
      <c r="I214" s="201"/>
      <c r="J214" s="202">
        <f>ROUND(I214*H214,2)</f>
        <v>0</v>
      </c>
      <c r="K214" s="198" t="s">
        <v>163</v>
      </c>
      <c r="L214" s="38"/>
      <c r="M214" s="203" t="s">
        <v>1</v>
      </c>
      <c r="N214" s="204" t="s">
        <v>47</v>
      </c>
      <c r="O214" s="66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AR214" s="207" t="s">
        <v>164</v>
      </c>
      <c r="AT214" s="207" t="s">
        <v>159</v>
      </c>
      <c r="AU214" s="207" t="s">
        <v>165</v>
      </c>
      <c r="AY214" s="17" t="s">
        <v>155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7" t="s">
        <v>89</v>
      </c>
      <c r="BK214" s="208">
        <f>ROUND(I214*H214,2)</f>
        <v>0</v>
      </c>
      <c r="BL214" s="17" t="s">
        <v>164</v>
      </c>
      <c r="BM214" s="207" t="s">
        <v>623</v>
      </c>
    </row>
    <row r="215" spans="2:65" s="13" customFormat="1" ht="11.25" x14ac:dyDescent="0.2">
      <c r="B215" s="220"/>
      <c r="C215" s="221"/>
      <c r="D215" s="211" t="s">
        <v>167</v>
      </c>
      <c r="E215" s="222" t="s">
        <v>1</v>
      </c>
      <c r="F215" s="223" t="s">
        <v>614</v>
      </c>
      <c r="G215" s="221"/>
      <c r="H215" s="224">
        <v>152.30000000000001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167</v>
      </c>
      <c r="AU215" s="230" t="s">
        <v>165</v>
      </c>
      <c r="AV215" s="13" t="s">
        <v>91</v>
      </c>
      <c r="AW215" s="13" t="s">
        <v>38</v>
      </c>
      <c r="AX215" s="13" t="s">
        <v>89</v>
      </c>
      <c r="AY215" s="230" t="s">
        <v>155</v>
      </c>
    </row>
    <row r="216" spans="2:65" s="1" customFormat="1" ht="16.5" customHeight="1" x14ac:dyDescent="0.2">
      <c r="B216" s="34"/>
      <c r="C216" s="196" t="s">
        <v>317</v>
      </c>
      <c r="D216" s="196" t="s">
        <v>159</v>
      </c>
      <c r="E216" s="197" t="s">
        <v>304</v>
      </c>
      <c r="F216" s="198" t="s">
        <v>305</v>
      </c>
      <c r="G216" s="199" t="s">
        <v>162</v>
      </c>
      <c r="H216" s="200">
        <v>152.30000000000001</v>
      </c>
      <c r="I216" s="201"/>
      <c r="J216" s="202">
        <f>ROUND(I216*H216,2)</f>
        <v>0</v>
      </c>
      <c r="K216" s="198" t="s">
        <v>163</v>
      </c>
      <c r="L216" s="38"/>
      <c r="M216" s="203" t="s">
        <v>1</v>
      </c>
      <c r="N216" s="204" t="s">
        <v>47</v>
      </c>
      <c r="O216" s="66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AR216" s="207" t="s">
        <v>164</v>
      </c>
      <c r="AT216" s="207" t="s">
        <v>159</v>
      </c>
      <c r="AU216" s="207" t="s">
        <v>165</v>
      </c>
      <c r="AY216" s="17" t="s">
        <v>155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7" t="s">
        <v>89</v>
      </c>
      <c r="BK216" s="208">
        <f>ROUND(I216*H216,2)</f>
        <v>0</v>
      </c>
      <c r="BL216" s="17" t="s">
        <v>164</v>
      </c>
      <c r="BM216" s="207" t="s">
        <v>624</v>
      </c>
    </row>
    <row r="217" spans="2:65" s="13" customFormat="1" ht="11.25" x14ac:dyDescent="0.2">
      <c r="B217" s="220"/>
      <c r="C217" s="221"/>
      <c r="D217" s="211" t="s">
        <v>167</v>
      </c>
      <c r="E217" s="222" t="s">
        <v>1</v>
      </c>
      <c r="F217" s="223" t="s">
        <v>614</v>
      </c>
      <c r="G217" s="221"/>
      <c r="H217" s="224">
        <v>152.30000000000001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167</v>
      </c>
      <c r="AU217" s="230" t="s">
        <v>165</v>
      </c>
      <c r="AV217" s="13" t="s">
        <v>91</v>
      </c>
      <c r="AW217" s="13" t="s">
        <v>38</v>
      </c>
      <c r="AX217" s="13" t="s">
        <v>89</v>
      </c>
      <c r="AY217" s="230" t="s">
        <v>155</v>
      </c>
    </row>
    <row r="218" spans="2:65" s="11" customFormat="1" ht="22.9" customHeight="1" x14ac:dyDescent="0.2">
      <c r="B218" s="180"/>
      <c r="C218" s="181"/>
      <c r="D218" s="182" t="s">
        <v>81</v>
      </c>
      <c r="E218" s="194" t="s">
        <v>164</v>
      </c>
      <c r="F218" s="194" t="s">
        <v>314</v>
      </c>
      <c r="G218" s="181"/>
      <c r="H218" s="181"/>
      <c r="I218" s="184"/>
      <c r="J218" s="195">
        <f>BK218</f>
        <v>0</v>
      </c>
      <c r="K218" s="181"/>
      <c r="L218" s="186"/>
      <c r="M218" s="187"/>
      <c r="N218" s="188"/>
      <c r="O218" s="188"/>
      <c r="P218" s="189">
        <f>P219</f>
        <v>0</v>
      </c>
      <c r="Q218" s="188"/>
      <c r="R218" s="189">
        <f>R219</f>
        <v>14.6534675</v>
      </c>
      <c r="S218" s="188"/>
      <c r="T218" s="190">
        <f>T219</f>
        <v>0</v>
      </c>
      <c r="AR218" s="191" t="s">
        <v>89</v>
      </c>
      <c r="AT218" s="192" t="s">
        <v>81</v>
      </c>
      <c r="AU218" s="192" t="s">
        <v>89</v>
      </c>
      <c r="AY218" s="191" t="s">
        <v>155</v>
      </c>
      <c r="BK218" s="193">
        <f>BK219</f>
        <v>0</v>
      </c>
    </row>
    <row r="219" spans="2:65" s="11" customFormat="1" ht="20.85" customHeight="1" x14ac:dyDescent="0.2">
      <c r="B219" s="180"/>
      <c r="C219" s="181"/>
      <c r="D219" s="182" t="s">
        <v>81</v>
      </c>
      <c r="E219" s="194" t="s">
        <v>315</v>
      </c>
      <c r="F219" s="194" t="s">
        <v>316</v>
      </c>
      <c r="G219" s="181"/>
      <c r="H219" s="181"/>
      <c r="I219" s="184"/>
      <c r="J219" s="195">
        <f>BK219</f>
        <v>0</v>
      </c>
      <c r="K219" s="181"/>
      <c r="L219" s="186"/>
      <c r="M219" s="187"/>
      <c r="N219" s="188"/>
      <c r="O219" s="188"/>
      <c r="P219" s="189">
        <f>SUM(P220:P222)</f>
        <v>0</v>
      </c>
      <c r="Q219" s="188"/>
      <c r="R219" s="189">
        <f>SUM(R220:R222)</f>
        <v>14.6534675</v>
      </c>
      <c r="S219" s="188"/>
      <c r="T219" s="190">
        <f>SUM(T220:T222)</f>
        <v>0</v>
      </c>
      <c r="AR219" s="191" t="s">
        <v>89</v>
      </c>
      <c r="AT219" s="192" t="s">
        <v>81</v>
      </c>
      <c r="AU219" s="192" t="s">
        <v>91</v>
      </c>
      <c r="AY219" s="191" t="s">
        <v>155</v>
      </c>
      <c r="BK219" s="193">
        <f>SUM(BK220:BK222)</f>
        <v>0</v>
      </c>
    </row>
    <row r="220" spans="2:65" s="1" customFormat="1" ht="16.5" customHeight="1" x14ac:dyDescent="0.2">
      <c r="B220" s="34"/>
      <c r="C220" s="196" t="s">
        <v>322</v>
      </c>
      <c r="D220" s="196" t="s">
        <v>159</v>
      </c>
      <c r="E220" s="197" t="s">
        <v>625</v>
      </c>
      <c r="F220" s="198" t="s">
        <v>626</v>
      </c>
      <c r="G220" s="199" t="s">
        <v>194</v>
      </c>
      <c r="H220" s="200">
        <v>7.75</v>
      </c>
      <c r="I220" s="201"/>
      <c r="J220" s="202">
        <f>ROUND(I220*H220,2)</f>
        <v>0</v>
      </c>
      <c r="K220" s="198" t="s">
        <v>163</v>
      </c>
      <c r="L220" s="38"/>
      <c r="M220" s="203" t="s">
        <v>1</v>
      </c>
      <c r="N220" s="204" t="s">
        <v>47</v>
      </c>
      <c r="O220" s="66"/>
      <c r="P220" s="205">
        <f>O220*H220</f>
        <v>0</v>
      </c>
      <c r="Q220" s="205">
        <v>1.8907700000000001</v>
      </c>
      <c r="R220" s="205">
        <f>Q220*H220</f>
        <v>14.6534675</v>
      </c>
      <c r="S220" s="205">
        <v>0</v>
      </c>
      <c r="T220" s="206">
        <f>S220*H220</f>
        <v>0</v>
      </c>
      <c r="AR220" s="207" t="s">
        <v>164</v>
      </c>
      <c r="AT220" s="207" t="s">
        <v>159</v>
      </c>
      <c r="AU220" s="207" t="s">
        <v>165</v>
      </c>
      <c r="AY220" s="17" t="s">
        <v>155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7" t="s">
        <v>89</v>
      </c>
      <c r="BK220" s="208">
        <f>ROUND(I220*H220,2)</f>
        <v>0</v>
      </c>
      <c r="BL220" s="17" t="s">
        <v>164</v>
      </c>
      <c r="BM220" s="207" t="s">
        <v>627</v>
      </c>
    </row>
    <row r="221" spans="2:65" s="12" customFormat="1" ht="11.25" x14ac:dyDescent="0.2">
      <c r="B221" s="209"/>
      <c r="C221" s="210"/>
      <c r="D221" s="211" t="s">
        <v>167</v>
      </c>
      <c r="E221" s="212" t="s">
        <v>1</v>
      </c>
      <c r="F221" s="213" t="s">
        <v>628</v>
      </c>
      <c r="G221" s="210"/>
      <c r="H221" s="212" t="s">
        <v>1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167</v>
      </c>
      <c r="AU221" s="219" t="s">
        <v>165</v>
      </c>
      <c r="AV221" s="12" t="s">
        <v>89</v>
      </c>
      <c r="AW221" s="12" t="s">
        <v>38</v>
      </c>
      <c r="AX221" s="12" t="s">
        <v>82</v>
      </c>
      <c r="AY221" s="219" t="s">
        <v>155</v>
      </c>
    </row>
    <row r="222" spans="2:65" s="13" customFormat="1" ht="11.25" x14ac:dyDescent="0.2">
      <c r="B222" s="220"/>
      <c r="C222" s="221"/>
      <c r="D222" s="211" t="s">
        <v>167</v>
      </c>
      <c r="E222" s="222" t="s">
        <v>1</v>
      </c>
      <c r="F222" s="223" t="s">
        <v>629</v>
      </c>
      <c r="G222" s="221"/>
      <c r="H222" s="224">
        <v>7.75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167</v>
      </c>
      <c r="AU222" s="230" t="s">
        <v>165</v>
      </c>
      <c r="AV222" s="13" t="s">
        <v>91</v>
      </c>
      <c r="AW222" s="13" t="s">
        <v>38</v>
      </c>
      <c r="AX222" s="13" t="s">
        <v>89</v>
      </c>
      <c r="AY222" s="230" t="s">
        <v>155</v>
      </c>
    </row>
    <row r="223" spans="2:65" s="11" customFormat="1" ht="22.9" customHeight="1" x14ac:dyDescent="0.2">
      <c r="B223" s="180"/>
      <c r="C223" s="181"/>
      <c r="D223" s="182" t="s">
        <v>81</v>
      </c>
      <c r="E223" s="194" t="s">
        <v>182</v>
      </c>
      <c r="F223" s="194" t="s">
        <v>87</v>
      </c>
      <c r="G223" s="181"/>
      <c r="H223" s="181"/>
      <c r="I223" s="184"/>
      <c r="J223" s="195">
        <f>BK223</f>
        <v>0</v>
      </c>
      <c r="K223" s="181"/>
      <c r="L223" s="186"/>
      <c r="M223" s="187"/>
      <c r="N223" s="188"/>
      <c r="O223" s="188"/>
      <c r="P223" s="189">
        <f>P224+P227</f>
        <v>0</v>
      </c>
      <c r="Q223" s="188"/>
      <c r="R223" s="189">
        <f>R224+R227</f>
        <v>187.61358000000001</v>
      </c>
      <c r="S223" s="188"/>
      <c r="T223" s="190">
        <f>T224+T227</f>
        <v>0</v>
      </c>
      <c r="AR223" s="191" t="s">
        <v>89</v>
      </c>
      <c r="AT223" s="192" t="s">
        <v>81</v>
      </c>
      <c r="AU223" s="192" t="s">
        <v>89</v>
      </c>
      <c r="AY223" s="191" t="s">
        <v>155</v>
      </c>
      <c r="BK223" s="193">
        <f>BK224+BK227</f>
        <v>0</v>
      </c>
    </row>
    <row r="224" spans="2:65" s="11" customFormat="1" ht="20.85" customHeight="1" x14ac:dyDescent="0.2">
      <c r="B224" s="180"/>
      <c r="C224" s="181"/>
      <c r="D224" s="182" t="s">
        <v>81</v>
      </c>
      <c r="E224" s="194" t="s">
        <v>327</v>
      </c>
      <c r="F224" s="194" t="s">
        <v>328</v>
      </c>
      <c r="G224" s="181"/>
      <c r="H224" s="181"/>
      <c r="I224" s="184"/>
      <c r="J224" s="195">
        <f>BK224</f>
        <v>0</v>
      </c>
      <c r="K224" s="181"/>
      <c r="L224" s="186"/>
      <c r="M224" s="187"/>
      <c r="N224" s="188"/>
      <c r="O224" s="188"/>
      <c r="P224" s="189">
        <f>SUM(P225:P226)</f>
        <v>0</v>
      </c>
      <c r="Q224" s="188"/>
      <c r="R224" s="189">
        <f>SUM(R225:R226)</f>
        <v>129.33228</v>
      </c>
      <c r="S224" s="188"/>
      <c r="T224" s="190">
        <f>SUM(T225:T226)</f>
        <v>0</v>
      </c>
      <c r="AR224" s="191" t="s">
        <v>89</v>
      </c>
      <c r="AT224" s="192" t="s">
        <v>81</v>
      </c>
      <c r="AU224" s="192" t="s">
        <v>91</v>
      </c>
      <c r="AY224" s="191" t="s">
        <v>155</v>
      </c>
      <c r="BK224" s="193">
        <f>SUM(BK225:BK226)</f>
        <v>0</v>
      </c>
    </row>
    <row r="225" spans="2:65" s="1" customFormat="1" ht="16.5" customHeight="1" x14ac:dyDescent="0.2">
      <c r="B225" s="34"/>
      <c r="C225" s="196" t="s">
        <v>329</v>
      </c>
      <c r="D225" s="196" t="s">
        <v>159</v>
      </c>
      <c r="E225" s="197" t="s">
        <v>335</v>
      </c>
      <c r="F225" s="198" t="s">
        <v>336</v>
      </c>
      <c r="G225" s="199" t="s">
        <v>162</v>
      </c>
      <c r="H225" s="200">
        <v>462</v>
      </c>
      <c r="I225" s="201"/>
      <c r="J225" s="202">
        <f>ROUND(I225*H225,2)</f>
        <v>0</v>
      </c>
      <c r="K225" s="198" t="s">
        <v>163</v>
      </c>
      <c r="L225" s="38"/>
      <c r="M225" s="203" t="s">
        <v>1</v>
      </c>
      <c r="N225" s="204" t="s">
        <v>47</v>
      </c>
      <c r="O225" s="66"/>
      <c r="P225" s="205">
        <f>O225*H225</f>
        <v>0</v>
      </c>
      <c r="Q225" s="205">
        <v>0.27994000000000002</v>
      </c>
      <c r="R225" s="205">
        <f>Q225*H225</f>
        <v>129.33228</v>
      </c>
      <c r="S225" s="205">
        <v>0</v>
      </c>
      <c r="T225" s="206">
        <f>S225*H225</f>
        <v>0</v>
      </c>
      <c r="AR225" s="207" t="s">
        <v>164</v>
      </c>
      <c r="AT225" s="207" t="s">
        <v>159</v>
      </c>
      <c r="AU225" s="207" t="s">
        <v>165</v>
      </c>
      <c r="AY225" s="17" t="s">
        <v>155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7" t="s">
        <v>89</v>
      </c>
      <c r="BK225" s="208">
        <f>ROUND(I225*H225,2)</f>
        <v>0</v>
      </c>
      <c r="BL225" s="17" t="s">
        <v>164</v>
      </c>
      <c r="BM225" s="207" t="s">
        <v>630</v>
      </c>
    </row>
    <row r="226" spans="2:65" s="13" customFormat="1" ht="11.25" x14ac:dyDescent="0.2">
      <c r="B226" s="220"/>
      <c r="C226" s="221"/>
      <c r="D226" s="211" t="s">
        <v>167</v>
      </c>
      <c r="E226" s="222" t="s">
        <v>1</v>
      </c>
      <c r="F226" s="223" t="s">
        <v>631</v>
      </c>
      <c r="G226" s="221"/>
      <c r="H226" s="224">
        <v>462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167</v>
      </c>
      <c r="AU226" s="230" t="s">
        <v>165</v>
      </c>
      <c r="AV226" s="13" t="s">
        <v>91</v>
      </c>
      <c r="AW226" s="13" t="s">
        <v>38</v>
      </c>
      <c r="AX226" s="13" t="s">
        <v>89</v>
      </c>
      <c r="AY226" s="230" t="s">
        <v>155</v>
      </c>
    </row>
    <row r="227" spans="2:65" s="11" customFormat="1" ht="20.85" customHeight="1" x14ac:dyDescent="0.2">
      <c r="B227" s="180"/>
      <c r="C227" s="181"/>
      <c r="D227" s="182" t="s">
        <v>81</v>
      </c>
      <c r="E227" s="194" t="s">
        <v>339</v>
      </c>
      <c r="F227" s="194" t="s">
        <v>340</v>
      </c>
      <c r="G227" s="181"/>
      <c r="H227" s="181"/>
      <c r="I227" s="184"/>
      <c r="J227" s="195">
        <f>BK227</f>
        <v>0</v>
      </c>
      <c r="K227" s="181"/>
      <c r="L227" s="186"/>
      <c r="M227" s="187"/>
      <c r="N227" s="188"/>
      <c r="O227" s="188"/>
      <c r="P227" s="189">
        <f>SUM(P228:P231)</f>
        <v>0</v>
      </c>
      <c r="Q227" s="188"/>
      <c r="R227" s="189">
        <f>SUM(R228:R231)</f>
        <v>58.281300000000002</v>
      </c>
      <c r="S227" s="188"/>
      <c r="T227" s="190">
        <f>SUM(T228:T231)</f>
        <v>0</v>
      </c>
      <c r="AR227" s="191" t="s">
        <v>89</v>
      </c>
      <c r="AT227" s="192" t="s">
        <v>81</v>
      </c>
      <c r="AU227" s="192" t="s">
        <v>91</v>
      </c>
      <c r="AY227" s="191" t="s">
        <v>155</v>
      </c>
      <c r="BK227" s="193">
        <f>SUM(BK228:BK231)</f>
        <v>0</v>
      </c>
    </row>
    <row r="228" spans="2:65" s="1" customFormat="1" ht="16.5" customHeight="1" x14ac:dyDescent="0.2">
      <c r="B228" s="34"/>
      <c r="C228" s="196" t="s">
        <v>334</v>
      </c>
      <c r="D228" s="196" t="s">
        <v>159</v>
      </c>
      <c r="E228" s="197" t="s">
        <v>342</v>
      </c>
      <c r="F228" s="198" t="s">
        <v>343</v>
      </c>
      <c r="G228" s="199" t="s">
        <v>162</v>
      </c>
      <c r="H228" s="200">
        <v>231</v>
      </c>
      <c r="I228" s="201"/>
      <c r="J228" s="202">
        <f>ROUND(I228*H228,2)</f>
        <v>0</v>
      </c>
      <c r="K228" s="198" t="s">
        <v>163</v>
      </c>
      <c r="L228" s="38"/>
      <c r="M228" s="203" t="s">
        <v>1</v>
      </c>
      <c r="N228" s="204" t="s">
        <v>47</v>
      </c>
      <c r="O228" s="66"/>
      <c r="P228" s="205">
        <f>O228*H228</f>
        <v>0</v>
      </c>
      <c r="Q228" s="205">
        <v>8.5650000000000004E-2</v>
      </c>
      <c r="R228" s="205">
        <f>Q228*H228</f>
        <v>19.785150000000002</v>
      </c>
      <c r="S228" s="205">
        <v>0</v>
      </c>
      <c r="T228" s="206">
        <f>S228*H228</f>
        <v>0</v>
      </c>
      <c r="AR228" s="207" t="s">
        <v>164</v>
      </c>
      <c r="AT228" s="207" t="s">
        <v>159</v>
      </c>
      <c r="AU228" s="207" t="s">
        <v>165</v>
      </c>
      <c r="AY228" s="17" t="s">
        <v>155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89</v>
      </c>
      <c r="BK228" s="208">
        <f>ROUND(I228*H228,2)</f>
        <v>0</v>
      </c>
      <c r="BL228" s="17" t="s">
        <v>164</v>
      </c>
      <c r="BM228" s="207" t="s">
        <v>632</v>
      </c>
    </row>
    <row r="229" spans="2:65" s="13" customFormat="1" ht="11.25" x14ac:dyDescent="0.2">
      <c r="B229" s="220"/>
      <c r="C229" s="221"/>
      <c r="D229" s="211" t="s">
        <v>167</v>
      </c>
      <c r="E229" s="222" t="s">
        <v>1</v>
      </c>
      <c r="F229" s="223" t="s">
        <v>633</v>
      </c>
      <c r="G229" s="221"/>
      <c r="H229" s="224">
        <v>231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167</v>
      </c>
      <c r="AU229" s="230" t="s">
        <v>165</v>
      </c>
      <c r="AV229" s="13" t="s">
        <v>91</v>
      </c>
      <c r="AW229" s="13" t="s">
        <v>38</v>
      </c>
      <c r="AX229" s="13" t="s">
        <v>89</v>
      </c>
      <c r="AY229" s="230" t="s">
        <v>155</v>
      </c>
    </row>
    <row r="230" spans="2:65" s="1" customFormat="1" ht="16.5" customHeight="1" x14ac:dyDescent="0.2">
      <c r="B230" s="34"/>
      <c r="C230" s="231" t="s">
        <v>341</v>
      </c>
      <c r="D230" s="231" t="s">
        <v>208</v>
      </c>
      <c r="E230" s="232" t="s">
        <v>346</v>
      </c>
      <c r="F230" s="233" t="s">
        <v>347</v>
      </c>
      <c r="G230" s="234" t="s">
        <v>162</v>
      </c>
      <c r="H230" s="235">
        <v>233.31</v>
      </c>
      <c r="I230" s="236"/>
      <c r="J230" s="237">
        <f>ROUND(I230*H230,2)</f>
        <v>0</v>
      </c>
      <c r="K230" s="233" t="s">
        <v>163</v>
      </c>
      <c r="L230" s="238"/>
      <c r="M230" s="239" t="s">
        <v>1</v>
      </c>
      <c r="N230" s="240" t="s">
        <v>47</v>
      </c>
      <c r="O230" s="66"/>
      <c r="P230" s="205">
        <f>O230*H230</f>
        <v>0</v>
      </c>
      <c r="Q230" s="205">
        <v>0.16500000000000001</v>
      </c>
      <c r="R230" s="205">
        <f>Q230*H230</f>
        <v>38.49615</v>
      </c>
      <c r="S230" s="205">
        <v>0</v>
      </c>
      <c r="T230" s="206">
        <f>S230*H230</f>
        <v>0</v>
      </c>
      <c r="AR230" s="207" t="s">
        <v>202</v>
      </c>
      <c r="AT230" s="207" t="s">
        <v>208</v>
      </c>
      <c r="AU230" s="207" t="s">
        <v>165</v>
      </c>
      <c r="AY230" s="17" t="s">
        <v>155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7" t="s">
        <v>89</v>
      </c>
      <c r="BK230" s="208">
        <f>ROUND(I230*H230,2)</f>
        <v>0</v>
      </c>
      <c r="BL230" s="17" t="s">
        <v>164</v>
      </c>
      <c r="BM230" s="207" t="s">
        <v>634</v>
      </c>
    </row>
    <row r="231" spans="2:65" s="13" customFormat="1" ht="11.25" x14ac:dyDescent="0.2">
      <c r="B231" s="220"/>
      <c r="C231" s="221"/>
      <c r="D231" s="211" t="s">
        <v>167</v>
      </c>
      <c r="E231" s="222" t="s">
        <v>1</v>
      </c>
      <c r="F231" s="223" t="s">
        <v>349</v>
      </c>
      <c r="G231" s="221"/>
      <c r="H231" s="224">
        <v>233.31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167</v>
      </c>
      <c r="AU231" s="230" t="s">
        <v>165</v>
      </c>
      <c r="AV231" s="13" t="s">
        <v>91</v>
      </c>
      <c r="AW231" s="13" t="s">
        <v>38</v>
      </c>
      <c r="AX231" s="13" t="s">
        <v>89</v>
      </c>
      <c r="AY231" s="230" t="s">
        <v>155</v>
      </c>
    </row>
    <row r="232" spans="2:65" s="11" customFormat="1" ht="22.9" customHeight="1" x14ac:dyDescent="0.2">
      <c r="B232" s="180"/>
      <c r="C232" s="181"/>
      <c r="D232" s="182" t="s">
        <v>81</v>
      </c>
      <c r="E232" s="194" t="s">
        <v>202</v>
      </c>
      <c r="F232" s="194" t="s">
        <v>369</v>
      </c>
      <c r="G232" s="181"/>
      <c r="H232" s="181"/>
      <c r="I232" s="184"/>
      <c r="J232" s="195">
        <f>BK232</f>
        <v>0</v>
      </c>
      <c r="K232" s="181"/>
      <c r="L232" s="186"/>
      <c r="M232" s="187"/>
      <c r="N232" s="188"/>
      <c r="O232" s="188"/>
      <c r="P232" s="189">
        <f>P233</f>
        <v>0</v>
      </c>
      <c r="Q232" s="188"/>
      <c r="R232" s="189">
        <f>R233</f>
        <v>3.22244E-2</v>
      </c>
      <c r="S232" s="188"/>
      <c r="T232" s="190">
        <f>T233</f>
        <v>0</v>
      </c>
      <c r="AR232" s="191" t="s">
        <v>89</v>
      </c>
      <c r="AT232" s="192" t="s">
        <v>81</v>
      </c>
      <c r="AU232" s="192" t="s">
        <v>89</v>
      </c>
      <c r="AY232" s="191" t="s">
        <v>155</v>
      </c>
      <c r="BK232" s="193">
        <f>BK233</f>
        <v>0</v>
      </c>
    </row>
    <row r="233" spans="2:65" s="11" customFormat="1" ht="20.85" customHeight="1" x14ac:dyDescent="0.2">
      <c r="B233" s="180"/>
      <c r="C233" s="181"/>
      <c r="D233" s="182" t="s">
        <v>81</v>
      </c>
      <c r="E233" s="194" t="s">
        <v>370</v>
      </c>
      <c r="F233" s="194" t="s">
        <v>371</v>
      </c>
      <c r="G233" s="181"/>
      <c r="H233" s="181"/>
      <c r="I233" s="184"/>
      <c r="J233" s="195">
        <f>BK233</f>
        <v>0</v>
      </c>
      <c r="K233" s="181"/>
      <c r="L233" s="186"/>
      <c r="M233" s="187"/>
      <c r="N233" s="188"/>
      <c r="O233" s="188"/>
      <c r="P233" s="189">
        <f>SUM(P234:P246)</f>
        <v>0</v>
      </c>
      <c r="Q233" s="188"/>
      <c r="R233" s="189">
        <f>SUM(R234:R246)</f>
        <v>3.22244E-2</v>
      </c>
      <c r="S233" s="188"/>
      <c r="T233" s="190">
        <f>SUM(T234:T246)</f>
        <v>0</v>
      </c>
      <c r="AR233" s="191" t="s">
        <v>89</v>
      </c>
      <c r="AT233" s="192" t="s">
        <v>81</v>
      </c>
      <c r="AU233" s="192" t="s">
        <v>91</v>
      </c>
      <c r="AY233" s="191" t="s">
        <v>155</v>
      </c>
      <c r="BK233" s="193">
        <f>SUM(BK234:BK246)</f>
        <v>0</v>
      </c>
    </row>
    <row r="234" spans="2:65" s="1" customFormat="1" ht="16.5" customHeight="1" x14ac:dyDescent="0.2">
      <c r="B234" s="34"/>
      <c r="C234" s="196" t="s">
        <v>345</v>
      </c>
      <c r="D234" s="196" t="s">
        <v>159</v>
      </c>
      <c r="E234" s="197" t="s">
        <v>373</v>
      </c>
      <c r="F234" s="198" t="s">
        <v>374</v>
      </c>
      <c r="G234" s="199" t="s">
        <v>185</v>
      </c>
      <c r="H234" s="200">
        <v>15.5</v>
      </c>
      <c r="I234" s="201"/>
      <c r="J234" s="202">
        <f>ROUND(I234*H234,2)</f>
        <v>0</v>
      </c>
      <c r="K234" s="198" t="s">
        <v>163</v>
      </c>
      <c r="L234" s="38"/>
      <c r="M234" s="203" t="s">
        <v>1</v>
      </c>
      <c r="N234" s="204" t="s">
        <v>47</v>
      </c>
      <c r="O234" s="66"/>
      <c r="P234" s="205">
        <f>O234*H234</f>
        <v>0</v>
      </c>
      <c r="Q234" s="205">
        <v>1.0000000000000001E-5</v>
      </c>
      <c r="R234" s="205">
        <f>Q234*H234</f>
        <v>1.55E-4</v>
      </c>
      <c r="S234" s="205">
        <v>0</v>
      </c>
      <c r="T234" s="206">
        <f>S234*H234</f>
        <v>0</v>
      </c>
      <c r="AR234" s="207" t="s">
        <v>164</v>
      </c>
      <c r="AT234" s="207" t="s">
        <v>159</v>
      </c>
      <c r="AU234" s="207" t="s">
        <v>165</v>
      </c>
      <c r="AY234" s="17" t="s">
        <v>155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89</v>
      </c>
      <c r="BK234" s="208">
        <f>ROUND(I234*H234,2)</f>
        <v>0</v>
      </c>
      <c r="BL234" s="17" t="s">
        <v>164</v>
      </c>
      <c r="BM234" s="207" t="s">
        <v>635</v>
      </c>
    </row>
    <row r="235" spans="2:65" s="12" customFormat="1" ht="11.25" x14ac:dyDescent="0.2">
      <c r="B235" s="209"/>
      <c r="C235" s="210"/>
      <c r="D235" s="211" t="s">
        <v>167</v>
      </c>
      <c r="E235" s="212" t="s">
        <v>1</v>
      </c>
      <c r="F235" s="213" t="s">
        <v>636</v>
      </c>
      <c r="G235" s="210"/>
      <c r="H235" s="212" t="s">
        <v>1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167</v>
      </c>
      <c r="AU235" s="219" t="s">
        <v>165</v>
      </c>
      <c r="AV235" s="12" t="s">
        <v>89</v>
      </c>
      <c r="AW235" s="12" t="s">
        <v>38</v>
      </c>
      <c r="AX235" s="12" t="s">
        <v>82</v>
      </c>
      <c r="AY235" s="219" t="s">
        <v>155</v>
      </c>
    </row>
    <row r="236" spans="2:65" s="13" customFormat="1" ht="11.25" x14ac:dyDescent="0.2">
      <c r="B236" s="220"/>
      <c r="C236" s="221"/>
      <c r="D236" s="211" t="s">
        <v>167</v>
      </c>
      <c r="E236" s="222" t="s">
        <v>1</v>
      </c>
      <c r="F236" s="223" t="s">
        <v>637</v>
      </c>
      <c r="G236" s="221"/>
      <c r="H236" s="224">
        <v>15.5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167</v>
      </c>
      <c r="AU236" s="230" t="s">
        <v>165</v>
      </c>
      <c r="AV236" s="13" t="s">
        <v>91</v>
      </c>
      <c r="AW236" s="13" t="s">
        <v>38</v>
      </c>
      <c r="AX236" s="13" t="s">
        <v>89</v>
      </c>
      <c r="AY236" s="230" t="s">
        <v>155</v>
      </c>
    </row>
    <row r="237" spans="2:65" s="1" customFormat="1" ht="16.5" customHeight="1" x14ac:dyDescent="0.2">
      <c r="B237" s="34"/>
      <c r="C237" s="231" t="s">
        <v>352</v>
      </c>
      <c r="D237" s="231" t="s">
        <v>208</v>
      </c>
      <c r="E237" s="232" t="s">
        <v>378</v>
      </c>
      <c r="F237" s="233" t="s">
        <v>379</v>
      </c>
      <c r="G237" s="234" t="s">
        <v>185</v>
      </c>
      <c r="H237" s="235">
        <v>5.52</v>
      </c>
      <c r="I237" s="236"/>
      <c r="J237" s="237">
        <f>ROUND(I237*H237,2)</f>
        <v>0</v>
      </c>
      <c r="K237" s="233" t="s">
        <v>163</v>
      </c>
      <c r="L237" s="238"/>
      <c r="M237" s="239" t="s">
        <v>1</v>
      </c>
      <c r="N237" s="240" t="s">
        <v>47</v>
      </c>
      <c r="O237" s="66"/>
      <c r="P237" s="205">
        <f>O237*H237</f>
        <v>0</v>
      </c>
      <c r="Q237" s="205">
        <v>3.4199999999999999E-3</v>
      </c>
      <c r="R237" s="205">
        <f>Q237*H237</f>
        <v>1.8878399999999997E-2</v>
      </c>
      <c r="S237" s="205">
        <v>0</v>
      </c>
      <c r="T237" s="206">
        <f>S237*H237</f>
        <v>0</v>
      </c>
      <c r="AR237" s="207" t="s">
        <v>202</v>
      </c>
      <c r="AT237" s="207" t="s">
        <v>208</v>
      </c>
      <c r="AU237" s="207" t="s">
        <v>165</v>
      </c>
      <c r="AY237" s="17" t="s">
        <v>155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7" t="s">
        <v>89</v>
      </c>
      <c r="BK237" s="208">
        <f>ROUND(I237*H237,2)</f>
        <v>0</v>
      </c>
      <c r="BL237" s="17" t="s">
        <v>164</v>
      </c>
      <c r="BM237" s="207" t="s">
        <v>638</v>
      </c>
    </row>
    <row r="238" spans="2:65" s="13" customFormat="1" ht="11.25" x14ac:dyDescent="0.2">
      <c r="B238" s="220"/>
      <c r="C238" s="221"/>
      <c r="D238" s="211" t="s">
        <v>167</v>
      </c>
      <c r="E238" s="222" t="s">
        <v>1</v>
      </c>
      <c r="F238" s="223" t="s">
        <v>639</v>
      </c>
      <c r="G238" s="221"/>
      <c r="H238" s="224">
        <v>5.52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167</v>
      </c>
      <c r="AU238" s="230" t="s">
        <v>165</v>
      </c>
      <c r="AV238" s="13" t="s">
        <v>91</v>
      </c>
      <c r="AW238" s="13" t="s">
        <v>38</v>
      </c>
      <c r="AX238" s="13" t="s">
        <v>89</v>
      </c>
      <c r="AY238" s="230" t="s">
        <v>155</v>
      </c>
    </row>
    <row r="239" spans="2:65" s="1" customFormat="1" ht="16.5" customHeight="1" x14ac:dyDescent="0.2">
      <c r="B239" s="34"/>
      <c r="C239" s="231" t="s">
        <v>357</v>
      </c>
      <c r="D239" s="231" t="s">
        <v>208</v>
      </c>
      <c r="E239" s="232" t="s">
        <v>640</v>
      </c>
      <c r="F239" s="233" t="s">
        <v>641</v>
      </c>
      <c r="G239" s="234" t="s">
        <v>185</v>
      </c>
      <c r="H239" s="235">
        <v>6.5650000000000004</v>
      </c>
      <c r="I239" s="236"/>
      <c r="J239" s="237">
        <f>ROUND(I239*H239,2)</f>
        <v>0</v>
      </c>
      <c r="K239" s="233" t="s">
        <v>163</v>
      </c>
      <c r="L239" s="238"/>
      <c r="M239" s="239" t="s">
        <v>1</v>
      </c>
      <c r="N239" s="240" t="s">
        <v>47</v>
      </c>
      <c r="O239" s="66"/>
      <c r="P239" s="205">
        <f>O239*H239</f>
        <v>0</v>
      </c>
      <c r="Q239" s="205">
        <v>1.4E-3</v>
      </c>
      <c r="R239" s="205">
        <f>Q239*H239</f>
        <v>9.1910000000000013E-3</v>
      </c>
      <c r="S239" s="205">
        <v>0</v>
      </c>
      <c r="T239" s="206">
        <f>S239*H239</f>
        <v>0</v>
      </c>
      <c r="AR239" s="207" t="s">
        <v>202</v>
      </c>
      <c r="AT239" s="207" t="s">
        <v>208</v>
      </c>
      <c r="AU239" s="207" t="s">
        <v>165</v>
      </c>
      <c r="AY239" s="17" t="s">
        <v>155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89</v>
      </c>
      <c r="BK239" s="208">
        <f>ROUND(I239*H239,2)</f>
        <v>0</v>
      </c>
      <c r="BL239" s="17" t="s">
        <v>164</v>
      </c>
      <c r="BM239" s="207" t="s">
        <v>642</v>
      </c>
    </row>
    <row r="240" spans="2:65" s="13" customFormat="1" ht="11.25" x14ac:dyDescent="0.2">
      <c r="B240" s="220"/>
      <c r="C240" s="221"/>
      <c r="D240" s="211" t="s">
        <v>167</v>
      </c>
      <c r="E240" s="222" t="s">
        <v>1</v>
      </c>
      <c r="F240" s="223" t="s">
        <v>643</v>
      </c>
      <c r="G240" s="221"/>
      <c r="H240" s="224">
        <v>6.5650000000000004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167</v>
      </c>
      <c r="AU240" s="230" t="s">
        <v>165</v>
      </c>
      <c r="AV240" s="13" t="s">
        <v>91</v>
      </c>
      <c r="AW240" s="13" t="s">
        <v>38</v>
      </c>
      <c r="AX240" s="13" t="s">
        <v>89</v>
      </c>
      <c r="AY240" s="230" t="s">
        <v>155</v>
      </c>
    </row>
    <row r="241" spans="2:65" s="1" customFormat="1" ht="16.5" customHeight="1" x14ac:dyDescent="0.2">
      <c r="B241" s="34"/>
      <c r="C241" s="196" t="s">
        <v>361</v>
      </c>
      <c r="D241" s="196" t="s">
        <v>159</v>
      </c>
      <c r="E241" s="197" t="s">
        <v>644</v>
      </c>
      <c r="F241" s="198" t="s">
        <v>645</v>
      </c>
      <c r="G241" s="199" t="s">
        <v>387</v>
      </c>
      <c r="H241" s="200">
        <v>8</v>
      </c>
      <c r="I241" s="201"/>
      <c r="J241" s="202">
        <f>ROUND(I241*H241,2)</f>
        <v>0</v>
      </c>
      <c r="K241" s="198" t="s">
        <v>163</v>
      </c>
      <c r="L241" s="38"/>
      <c r="M241" s="203" t="s">
        <v>1</v>
      </c>
      <c r="N241" s="204" t="s">
        <v>47</v>
      </c>
      <c r="O241" s="66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AR241" s="207" t="s">
        <v>164</v>
      </c>
      <c r="AT241" s="207" t="s">
        <v>159</v>
      </c>
      <c r="AU241" s="207" t="s">
        <v>165</v>
      </c>
      <c r="AY241" s="17" t="s">
        <v>155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7" t="s">
        <v>89</v>
      </c>
      <c r="BK241" s="208">
        <f>ROUND(I241*H241,2)</f>
        <v>0</v>
      </c>
      <c r="BL241" s="17" t="s">
        <v>164</v>
      </c>
      <c r="BM241" s="207" t="s">
        <v>646</v>
      </c>
    </row>
    <row r="242" spans="2:65" s="13" customFormat="1" ht="11.25" x14ac:dyDescent="0.2">
      <c r="B242" s="220"/>
      <c r="C242" s="221"/>
      <c r="D242" s="211" t="s">
        <v>167</v>
      </c>
      <c r="E242" s="222" t="s">
        <v>1</v>
      </c>
      <c r="F242" s="223" t="s">
        <v>202</v>
      </c>
      <c r="G242" s="221"/>
      <c r="H242" s="224">
        <v>8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167</v>
      </c>
      <c r="AU242" s="230" t="s">
        <v>165</v>
      </c>
      <c r="AV242" s="13" t="s">
        <v>91</v>
      </c>
      <c r="AW242" s="13" t="s">
        <v>38</v>
      </c>
      <c r="AX242" s="13" t="s">
        <v>89</v>
      </c>
      <c r="AY242" s="230" t="s">
        <v>155</v>
      </c>
    </row>
    <row r="243" spans="2:65" s="1" customFormat="1" ht="16.5" customHeight="1" x14ac:dyDescent="0.2">
      <c r="B243" s="34"/>
      <c r="C243" s="231" t="s">
        <v>365</v>
      </c>
      <c r="D243" s="231" t="s">
        <v>208</v>
      </c>
      <c r="E243" s="232" t="s">
        <v>647</v>
      </c>
      <c r="F243" s="233" t="s">
        <v>648</v>
      </c>
      <c r="G243" s="234" t="s">
        <v>387</v>
      </c>
      <c r="H243" s="235">
        <v>2</v>
      </c>
      <c r="I243" s="236"/>
      <c r="J243" s="237">
        <f>ROUND(I243*H243,2)</f>
        <v>0</v>
      </c>
      <c r="K243" s="233" t="s">
        <v>163</v>
      </c>
      <c r="L243" s="238"/>
      <c r="M243" s="239" t="s">
        <v>1</v>
      </c>
      <c r="N243" s="240" t="s">
        <v>47</v>
      </c>
      <c r="O243" s="66"/>
      <c r="P243" s="205">
        <f>O243*H243</f>
        <v>0</v>
      </c>
      <c r="Q243" s="205">
        <v>8.0000000000000004E-4</v>
      </c>
      <c r="R243" s="205">
        <f>Q243*H243</f>
        <v>1.6000000000000001E-3</v>
      </c>
      <c r="S243" s="205">
        <v>0</v>
      </c>
      <c r="T243" s="206">
        <f>S243*H243</f>
        <v>0</v>
      </c>
      <c r="AR243" s="207" t="s">
        <v>202</v>
      </c>
      <c r="AT243" s="207" t="s">
        <v>208</v>
      </c>
      <c r="AU243" s="207" t="s">
        <v>165</v>
      </c>
      <c r="AY243" s="17" t="s">
        <v>155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89</v>
      </c>
      <c r="BK243" s="208">
        <f>ROUND(I243*H243,2)</f>
        <v>0</v>
      </c>
      <c r="BL243" s="17" t="s">
        <v>164</v>
      </c>
      <c r="BM243" s="207" t="s">
        <v>649</v>
      </c>
    </row>
    <row r="244" spans="2:65" s="13" customFormat="1" ht="11.25" x14ac:dyDescent="0.2">
      <c r="B244" s="220"/>
      <c r="C244" s="221"/>
      <c r="D244" s="211" t="s">
        <v>167</v>
      </c>
      <c r="E244" s="222" t="s">
        <v>1</v>
      </c>
      <c r="F244" s="223" t="s">
        <v>91</v>
      </c>
      <c r="G244" s="221"/>
      <c r="H244" s="224">
        <v>2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AT244" s="230" t="s">
        <v>167</v>
      </c>
      <c r="AU244" s="230" t="s">
        <v>165</v>
      </c>
      <c r="AV244" s="13" t="s">
        <v>91</v>
      </c>
      <c r="AW244" s="13" t="s">
        <v>38</v>
      </c>
      <c r="AX244" s="13" t="s">
        <v>89</v>
      </c>
      <c r="AY244" s="230" t="s">
        <v>155</v>
      </c>
    </row>
    <row r="245" spans="2:65" s="1" customFormat="1" ht="16.5" customHeight="1" x14ac:dyDescent="0.2">
      <c r="B245" s="34"/>
      <c r="C245" s="231" t="s">
        <v>372</v>
      </c>
      <c r="D245" s="231" t="s">
        <v>208</v>
      </c>
      <c r="E245" s="232" t="s">
        <v>650</v>
      </c>
      <c r="F245" s="233" t="s">
        <v>651</v>
      </c>
      <c r="G245" s="234" t="s">
        <v>387</v>
      </c>
      <c r="H245" s="235">
        <v>6</v>
      </c>
      <c r="I245" s="236"/>
      <c r="J245" s="237">
        <f>ROUND(I245*H245,2)</f>
        <v>0</v>
      </c>
      <c r="K245" s="233" t="s">
        <v>163</v>
      </c>
      <c r="L245" s="238"/>
      <c r="M245" s="239" t="s">
        <v>1</v>
      </c>
      <c r="N245" s="240" t="s">
        <v>47</v>
      </c>
      <c r="O245" s="66"/>
      <c r="P245" s="205">
        <f>O245*H245</f>
        <v>0</v>
      </c>
      <c r="Q245" s="205">
        <v>4.0000000000000002E-4</v>
      </c>
      <c r="R245" s="205">
        <f>Q245*H245</f>
        <v>2.4000000000000002E-3</v>
      </c>
      <c r="S245" s="205">
        <v>0</v>
      </c>
      <c r="T245" s="206">
        <f>S245*H245</f>
        <v>0</v>
      </c>
      <c r="AR245" s="207" t="s">
        <v>202</v>
      </c>
      <c r="AT245" s="207" t="s">
        <v>208</v>
      </c>
      <c r="AU245" s="207" t="s">
        <v>165</v>
      </c>
      <c r="AY245" s="17" t="s">
        <v>155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89</v>
      </c>
      <c r="BK245" s="208">
        <f>ROUND(I245*H245,2)</f>
        <v>0</v>
      </c>
      <c r="BL245" s="17" t="s">
        <v>164</v>
      </c>
      <c r="BM245" s="207" t="s">
        <v>652</v>
      </c>
    </row>
    <row r="246" spans="2:65" s="13" customFormat="1" ht="11.25" x14ac:dyDescent="0.2">
      <c r="B246" s="220"/>
      <c r="C246" s="221"/>
      <c r="D246" s="211" t="s">
        <v>167</v>
      </c>
      <c r="E246" s="222" t="s">
        <v>1</v>
      </c>
      <c r="F246" s="223" t="s">
        <v>191</v>
      </c>
      <c r="G246" s="221"/>
      <c r="H246" s="224">
        <v>6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167</v>
      </c>
      <c r="AU246" s="230" t="s">
        <v>165</v>
      </c>
      <c r="AV246" s="13" t="s">
        <v>91</v>
      </c>
      <c r="AW246" s="13" t="s">
        <v>38</v>
      </c>
      <c r="AX246" s="13" t="s">
        <v>89</v>
      </c>
      <c r="AY246" s="230" t="s">
        <v>155</v>
      </c>
    </row>
    <row r="247" spans="2:65" s="11" customFormat="1" ht="22.9" customHeight="1" x14ac:dyDescent="0.2">
      <c r="B247" s="180"/>
      <c r="C247" s="181"/>
      <c r="D247" s="182" t="s">
        <v>81</v>
      </c>
      <c r="E247" s="194" t="s">
        <v>382</v>
      </c>
      <c r="F247" s="194" t="s">
        <v>383</v>
      </c>
      <c r="G247" s="181"/>
      <c r="H247" s="181"/>
      <c r="I247" s="184"/>
      <c r="J247" s="195">
        <f>BK247</f>
        <v>0</v>
      </c>
      <c r="K247" s="181"/>
      <c r="L247" s="186"/>
      <c r="M247" s="187"/>
      <c r="N247" s="188"/>
      <c r="O247" s="188"/>
      <c r="P247" s="189">
        <f>SUM(P248:P274)</f>
        <v>0</v>
      </c>
      <c r="Q247" s="188"/>
      <c r="R247" s="189">
        <f>SUM(R248:R274)</f>
        <v>4.2680899999999999</v>
      </c>
      <c r="S247" s="188"/>
      <c r="T247" s="190">
        <f>SUM(T248:T274)</f>
        <v>0</v>
      </c>
      <c r="AR247" s="191" t="s">
        <v>89</v>
      </c>
      <c r="AT247" s="192" t="s">
        <v>81</v>
      </c>
      <c r="AU247" s="192" t="s">
        <v>89</v>
      </c>
      <c r="AY247" s="191" t="s">
        <v>155</v>
      </c>
      <c r="BK247" s="193">
        <f>SUM(BK248:BK274)</f>
        <v>0</v>
      </c>
    </row>
    <row r="248" spans="2:65" s="1" customFormat="1" ht="16.5" customHeight="1" x14ac:dyDescent="0.2">
      <c r="B248" s="34"/>
      <c r="C248" s="196" t="s">
        <v>377</v>
      </c>
      <c r="D248" s="196" t="s">
        <v>159</v>
      </c>
      <c r="E248" s="197" t="s">
        <v>653</v>
      </c>
      <c r="F248" s="198" t="s">
        <v>654</v>
      </c>
      <c r="G248" s="199" t="s">
        <v>387</v>
      </c>
      <c r="H248" s="200">
        <v>4</v>
      </c>
      <c r="I248" s="201"/>
      <c r="J248" s="202">
        <f>ROUND(I248*H248,2)</f>
        <v>0</v>
      </c>
      <c r="K248" s="198" t="s">
        <v>163</v>
      </c>
      <c r="L248" s="38"/>
      <c r="M248" s="203" t="s">
        <v>1</v>
      </c>
      <c r="N248" s="204" t="s">
        <v>47</v>
      </c>
      <c r="O248" s="66"/>
      <c r="P248" s="205">
        <f>O248*H248</f>
        <v>0</v>
      </c>
      <c r="Q248" s="205">
        <v>2.7299999999999998E-3</v>
      </c>
      <c r="R248" s="205">
        <f>Q248*H248</f>
        <v>1.0919999999999999E-2</v>
      </c>
      <c r="S248" s="205">
        <v>0</v>
      </c>
      <c r="T248" s="206">
        <f>S248*H248</f>
        <v>0</v>
      </c>
      <c r="AR248" s="207" t="s">
        <v>164</v>
      </c>
      <c r="AT248" s="207" t="s">
        <v>159</v>
      </c>
      <c r="AU248" s="207" t="s">
        <v>91</v>
      </c>
      <c r="AY248" s="17" t="s">
        <v>155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7" t="s">
        <v>89</v>
      </c>
      <c r="BK248" s="208">
        <f>ROUND(I248*H248,2)</f>
        <v>0</v>
      </c>
      <c r="BL248" s="17" t="s">
        <v>164</v>
      </c>
      <c r="BM248" s="207" t="s">
        <v>655</v>
      </c>
    </row>
    <row r="249" spans="2:65" s="13" customFormat="1" ht="11.25" x14ac:dyDescent="0.2">
      <c r="B249" s="220"/>
      <c r="C249" s="221"/>
      <c r="D249" s="211" t="s">
        <v>167</v>
      </c>
      <c r="E249" s="222" t="s">
        <v>1</v>
      </c>
      <c r="F249" s="223" t="s">
        <v>656</v>
      </c>
      <c r="G249" s="221"/>
      <c r="H249" s="224">
        <v>4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167</v>
      </c>
      <c r="AU249" s="230" t="s">
        <v>91</v>
      </c>
      <c r="AV249" s="13" t="s">
        <v>91</v>
      </c>
      <c r="AW249" s="13" t="s">
        <v>38</v>
      </c>
      <c r="AX249" s="13" t="s">
        <v>89</v>
      </c>
      <c r="AY249" s="230" t="s">
        <v>155</v>
      </c>
    </row>
    <row r="250" spans="2:65" s="1" customFormat="1" ht="16.5" customHeight="1" x14ac:dyDescent="0.2">
      <c r="B250" s="34"/>
      <c r="C250" s="196" t="s">
        <v>384</v>
      </c>
      <c r="D250" s="196" t="s">
        <v>159</v>
      </c>
      <c r="E250" s="197" t="s">
        <v>657</v>
      </c>
      <c r="F250" s="198" t="s">
        <v>658</v>
      </c>
      <c r="G250" s="199" t="s">
        <v>387</v>
      </c>
      <c r="H250" s="200">
        <v>1</v>
      </c>
      <c r="I250" s="201"/>
      <c r="J250" s="202">
        <f>ROUND(I250*H250,2)</f>
        <v>0</v>
      </c>
      <c r="K250" s="198" t="s">
        <v>163</v>
      </c>
      <c r="L250" s="38"/>
      <c r="M250" s="203" t="s">
        <v>1</v>
      </c>
      <c r="N250" s="204" t="s">
        <v>47</v>
      </c>
      <c r="O250" s="66"/>
      <c r="P250" s="205">
        <f>O250*H250</f>
        <v>0</v>
      </c>
      <c r="Q250" s="205">
        <v>0.34089999999999998</v>
      </c>
      <c r="R250" s="205">
        <f>Q250*H250</f>
        <v>0.34089999999999998</v>
      </c>
      <c r="S250" s="205">
        <v>0</v>
      </c>
      <c r="T250" s="206">
        <f>S250*H250</f>
        <v>0</v>
      </c>
      <c r="AR250" s="207" t="s">
        <v>164</v>
      </c>
      <c r="AT250" s="207" t="s">
        <v>159</v>
      </c>
      <c r="AU250" s="207" t="s">
        <v>91</v>
      </c>
      <c r="AY250" s="17" t="s">
        <v>155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7" t="s">
        <v>89</v>
      </c>
      <c r="BK250" s="208">
        <f>ROUND(I250*H250,2)</f>
        <v>0</v>
      </c>
      <c r="BL250" s="17" t="s">
        <v>164</v>
      </c>
      <c r="BM250" s="207" t="s">
        <v>659</v>
      </c>
    </row>
    <row r="251" spans="2:65" s="13" customFormat="1" ht="11.25" x14ac:dyDescent="0.2">
      <c r="B251" s="220"/>
      <c r="C251" s="221"/>
      <c r="D251" s="211" t="s">
        <v>167</v>
      </c>
      <c r="E251" s="222" t="s">
        <v>1</v>
      </c>
      <c r="F251" s="223" t="s">
        <v>89</v>
      </c>
      <c r="G251" s="221"/>
      <c r="H251" s="224">
        <v>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167</v>
      </c>
      <c r="AU251" s="230" t="s">
        <v>91</v>
      </c>
      <c r="AV251" s="13" t="s">
        <v>91</v>
      </c>
      <c r="AW251" s="13" t="s">
        <v>38</v>
      </c>
      <c r="AX251" s="13" t="s">
        <v>89</v>
      </c>
      <c r="AY251" s="230" t="s">
        <v>155</v>
      </c>
    </row>
    <row r="252" spans="2:65" s="1" customFormat="1" ht="16.5" customHeight="1" x14ac:dyDescent="0.2">
      <c r="B252" s="34"/>
      <c r="C252" s="231" t="s">
        <v>389</v>
      </c>
      <c r="D252" s="231" t="s">
        <v>208</v>
      </c>
      <c r="E252" s="232" t="s">
        <v>401</v>
      </c>
      <c r="F252" s="233" t="s">
        <v>660</v>
      </c>
      <c r="G252" s="234" t="s">
        <v>387</v>
      </c>
      <c r="H252" s="235">
        <v>1.01</v>
      </c>
      <c r="I252" s="236"/>
      <c r="J252" s="237">
        <f>ROUND(I252*H252,2)</f>
        <v>0</v>
      </c>
      <c r="K252" s="233" t="s">
        <v>163</v>
      </c>
      <c r="L252" s="238"/>
      <c r="M252" s="239" t="s">
        <v>1</v>
      </c>
      <c r="N252" s="240" t="s">
        <v>47</v>
      </c>
      <c r="O252" s="66"/>
      <c r="P252" s="205">
        <f>O252*H252</f>
        <v>0</v>
      </c>
      <c r="Q252" s="205">
        <v>0.17</v>
      </c>
      <c r="R252" s="205">
        <f>Q252*H252</f>
        <v>0.17170000000000002</v>
      </c>
      <c r="S252" s="205">
        <v>0</v>
      </c>
      <c r="T252" s="206">
        <f>S252*H252</f>
        <v>0</v>
      </c>
      <c r="AR252" s="207" t="s">
        <v>202</v>
      </c>
      <c r="AT252" s="207" t="s">
        <v>208</v>
      </c>
      <c r="AU252" s="207" t="s">
        <v>91</v>
      </c>
      <c r="AY252" s="17" t="s">
        <v>155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7" t="s">
        <v>89</v>
      </c>
      <c r="BK252" s="208">
        <f>ROUND(I252*H252,2)</f>
        <v>0</v>
      </c>
      <c r="BL252" s="17" t="s">
        <v>164</v>
      </c>
      <c r="BM252" s="207" t="s">
        <v>661</v>
      </c>
    </row>
    <row r="253" spans="2:65" s="13" customFormat="1" ht="11.25" x14ac:dyDescent="0.2">
      <c r="B253" s="220"/>
      <c r="C253" s="221"/>
      <c r="D253" s="211" t="s">
        <v>167</v>
      </c>
      <c r="E253" s="222" t="s">
        <v>1</v>
      </c>
      <c r="F253" s="223" t="s">
        <v>662</v>
      </c>
      <c r="G253" s="221"/>
      <c r="H253" s="224">
        <v>1.01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167</v>
      </c>
      <c r="AU253" s="230" t="s">
        <v>91</v>
      </c>
      <c r="AV253" s="13" t="s">
        <v>91</v>
      </c>
      <c r="AW253" s="13" t="s">
        <v>38</v>
      </c>
      <c r="AX253" s="13" t="s">
        <v>89</v>
      </c>
      <c r="AY253" s="230" t="s">
        <v>155</v>
      </c>
    </row>
    <row r="254" spans="2:65" s="1" customFormat="1" ht="16.5" customHeight="1" x14ac:dyDescent="0.2">
      <c r="B254" s="34"/>
      <c r="C254" s="231" t="s">
        <v>393</v>
      </c>
      <c r="D254" s="231" t="s">
        <v>208</v>
      </c>
      <c r="E254" s="232" t="s">
        <v>394</v>
      </c>
      <c r="F254" s="233" t="s">
        <v>663</v>
      </c>
      <c r="G254" s="234" t="s">
        <v>387</v>
      </c>
      <c r="H254" s="235">
        <v>1.01</v>
      </c>
      <c r="I254" s="236"/>
      <c r="J254" s="237">
        <f>ROUND(I254*H254,2)</f>
        <v>0</v>
      </c>
      <c r="K254" s="233" t="s">
        <v>163</v>
      </c>
      <c r="L254" s="238"/>
      <c r="M254" s="239" t="s">
        <v>1</v>
      </c>
      <c r="N254" s="240" t="s">
        <v>47</v>
      </c>
      <c r="O254" s="66"/>
      <c r="P254" s="205">
        <f>O254*H254</f>
        <v>0</v>
      </c>
      <c r="Q254" s="205">
        <v>0.10299999999999999</v>
      </c>
      <c r="R254" s="205">
        <f>Q254*H254</f>
        <v>0.10403</v>
      </c>
      <c r="S254" s="205">
        <v>0</v>
      </c>
      <c r="T254" s="206">
        <f>S254*H254</f>
        <v>0</v>
      </c>
      <c r="AR254" s="207" t="s">
        <v>202</v>
      </c>
      <c r="AT254" s="207" t="s">
        <v>208</v>
      </c>
      <c r="AU254" s="207" t="s">
        <v>91</v>
      </c>
      <c r="AY254" s="17" t="s">
        <v>155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7" t="s">
        <v>89</v>
      </c>
      <c r="BK254" s="208">
        <f>ROUND(I254*H254,2)</f>
        <v>0</v>
      </c>
      <c r="BL254" s="17" t="s">
        <v>164</v>
      </c>
      <c r="BM254" s="207" t="s">
        <v>664</v>
      </c>
    </row>
    <row r="255" spans="2:65" s="13" customFormat="1" ht="11.25" x14ac:dyDescent="0.2">
      <c r="B255" s="220"/>
      <c r="C255" s="221"/>
      <c r="D255" s="211" t="s">
        <v>167</v>
      </c>
      <c r="E255" s="222" t="s">
        <v>1</v>
      </c>
      <c r="F255" s="223" t="s">
        <v>662</v>
      </c>
      <c r="G255" s="221"/>
      <c r="H255" s="224">
        <v>1.01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167</v>
      </c>
      <c r="AU255" s="230" t="s">
        <v>91</v>
      </c>
      <c r="AV255" s="13" t="s">
        <v>91</v>
      </c>
      <c r="AW255" s="13" t="s">
        <v>38</v>
      </c>
      <c r="AX255" s="13" t="s">
        <v>89</v>
      </c>
      <c r="AY255" s="230" t="s">
        <v>155</v>
      </c>
    </row>
    <row r="256" spans="2:65" s="1" customFormat="1" ht="16.5" customHeight="1" x14ac:dyDescent="0.2">
      <c r="B256" s="34"/>
      <c r="C256" s="231" t="s">
        <v>397</v>
      </c>
      <c r="D256" s="231" t="s">
        <v>208</v>
      </c>
      <c r="E256" s="232" t="s">
        <v>390</v>
      </c>
      <c r="F256" s="233" t="s">
        <v>665</v>
      </c>
      <c r="G256" s="234" t="s">
        <v>387</v>
      </c>
      <c r="H256" s="235">
        <v>1.01</v>
      </c>
      <c r="I256" s="236"/>
      <c r="J256" s="237">
        <f>ROUND(I256*H256,2)</f>
        <v>0</v>
      </c>
      <c r="K256" s="233" t="s">
        <v>163</v>
      </c>
      <c r="L256" s="238"/>
      <c r="M256" s="239" t="s">
        <v>1</v>
      </c>
      <c r="N256" s="240" t="s">
        <v>47</v>
      </c>
      <c r="O256" s="66"/>
      <c r="P256" s="205">
        <f>O256*H256</f>
        <v>0</v>
      </c>
      <c r="Q256" s="205">
        <v>8.6999999999999994E-2</v>
      </c>
      <c r="R256" s="205">
        <f>Q256*H256</f>
        <v>8.786999999999999E-2</v>
      </c>
      <c r="S256" s="205">
        <v>0</v>
      </c>
      <c r="T256" s="206">
        <f>S256*H256</f>
        <v>0</v>
      </c>
      <c r="AR256" s="207" t="s">
        <v>202</v>
      </c>
      <c r="AT256" s="207" t="s">
        <v>208</v>
      </c>
      <c r="AU256" s="207" t="s">
        <v>91</v>
      </c>
      <c r="AY256" s="17" t="s">
        <v>155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89</v>
      </c>
      <c r="BK256" s="208">
        <f>ROUND(I256*H256,2)</f>
        <v>0</v>
      </c>
      <c r="BL256" s="17" t="s">
        <v>164</v>
      </c>
      <c r="BM256" s="207" t="s">
        <v>666</v>
      </c>
    </row>
    <row r="257" spans="2:65" s="13" customFormat="1" ht="11.25" x14ac:dyDescent="0.2">
      <c r="B257" s="220"/>
      <c r="C257" s="221"/>
      <c r="D257" s="211" t="s">
        <v>167</v>
      </c>
      <c r="E257" s="222" t="s">
        <v>1</v>
      </c>
      <c r="F257" s="223" t="s">
        <v>662</v>
      </c>
      <c r="G257" s="221"/>
      <c r="H257" s="224">
        <v>1.01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167</v>
      </c>
      <c r="AU257" s="230" t="s">
        <v>91</v>
      </c>
      <c r="AV257" s="13" t="s">
        <v>91</v>
      </c>
      <c r="AW257" s="13" t="s">
        <v>38</v>
      </c>
      <c r="AX257" s="13" t="s">
        <v>89</v>
      </c>
      <c r="AY257" s="230" t="s">
        <v>155</v>
      </c>
    </row>
    <row r="258" spans="2:65" s="1" customFormat="1" ht="16.5" customHeight="1" x14ac:dyDescent="0.2">
      <c r="B258" s="34"/>
      <c r="C258" s="231" t="s">
        <v>315</v>
      </c>
      <c r="D258" s="231" t="s">
        <v>208</v>
      </c>
      <c r="E258" s="232" t="s">
        <v>667</v>
      </c>
      <c r="F258" s="233" t="s">
        <v>668</v>
      </c>
      <c r="G258" s="234" t="s">
        <v>387</v>
      </c>
      <c r="H258" s="235">
        <v>1.01</v>
      </c>
      <c r="I258" s="236"/>
      <c r="J258" s="237">
        <f>ROUND(I258*H258,2)</f>
        <v>0</v>
      </c>
      <c r="K258" s="233" t="s">
        <v>163</v>
      </c>
      <c r="L258" s="238"/>
      <c r="M258" s="239" t="s">
        <v>1</v>
      </c>
      <c r="N258" s="240" t="s">
        <v>47</v>
      </c>
      <c r="O258" s="66"/>
      <c r="P258" s="205">
        <f>O258*H258</f>
        <v>0</v>
      </c>
      <c r="Q258" s="205">
        <v>0.23200000000000001</v>
      </c>
      <c r="R258" s="205">
        <f>Q258*H258</f>
        <v>0.23432</v>
      </c>
      <c r="S258" s="205">
        <v>0</v>
      </c>
      <c r="T258" s="206">
        <f>S258*H258</f>
        <v>0</v>
      </c>
      <c r="AR258" s="207" t="s">
        <v>202</v>
      </c>
      <c r="AT258" s="207" t="s">
        <v>208</v>
      </c>
      <c r="AU258" s="207" t="s">
        <v>91</v>
      </c>
      <c r="AY258" s="17" t="s">
        <v>155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89</v>
      </c>
      <c r="BK258" s="208">
        <f>ROUND(I258*H258,2)</f>
        <v>0</v>
      </c>
      <c r="BL258" s="17" t="s">
        <v>164</v>
      </c>
      <c r="BM258" s="207" t="s">
        <v>669</v>
      </c>
    </row>
    <row r="259" spans="2:65" s="13" customFormat="1" ht="11.25" x14ac:dyDescent="0.2">
      <c r="B259" s="220"/>
      <c r="C259" s="221"/>
      <c r="D259" s="211" t="s">
        <v>167</v>
      </c>
      <c r="E259" s="222" t="s">
        <v>1</v>
      </c>
      <c r="F259" s="223" t="s">
        <v>662</v>
      </c>
      <c r="G259" s="221"/>
      <c r="H259" s="224">
        <v>1.01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167</v>
      </c>
      <c r="AU259" s="230" t="s">
        <v>91</v>
      </c>
      <c r="AV259" s="13" t="s">
        <v>91</v>
      </c>
      <c r="AW259" s="13" t="s">
        <v>38</v>
      </c>
      <c r="AX259" s="13" t="s">
        <v>89</v>
      </c>
      <c r="AY259" s="230" t="s">
        <v>155</v>
      </c>
    </row>
    <row r="260" spans="2:65" s="1" customFormat="1" ht="16.5" customHeight="1" x14ac:dyDescent="0.2">
      <c r="B260" s="34"/>
      <c r="C260" s="231" t="s">
        <v>404</v>
      </c>
      <c r="D260" s="231" t="s">
        <v>208</v>
      </c>
      <c r="E260" s="232" t="s">
        <v>670</v>
      </c>
      <c r="F260" s="233" t="s">
        <v>671</v>
      </c>
      <c r="G260" s="234" t="s">
        <v>387</v>
      </c>
      <c r="H260" s="235">
        <v>1.01</v>
      </c>
      <c r="I260" s="236"/>
      <c r="J260" s="237">
        <f>ROUND(I260*H260,2)</f>
        <v>0</v>
      </c>
      <c r="K260" s="233" t="s">
        <v>163</v>
      </c>
      <c r="L260" s="238"/>
      <c r="M260" s="239" t="s">
        <v>1</v>
      </c>
      <c r="N260" s="240" t="s">
        <v>47</v>
      </c>
      <c r="O260" s="66"/>
      <c r="P260" s="205">
        <f>O260*H260</f>
        <v>0</v>
      </c>
      <c r="Q260" s="205">
        <v>2.7E-2</v>
      </c>
      <c r="R260" s="205">
        <f>Q260*H260</f>
        <v>2.7269999999999999E-2</v>
      </c>
      <c r="S260" s="205">
        <v>0</v>
      </c>
      <c r="T260" s="206">
        <f>S260*H260</f>
        <v>0</v>
      </c>
      <c r="AR260" s="207" t="s">
        <v>202</v>
      </c>
      <c r="AT260" s="207" t="s">
        <v>208</v>
      </c>
      <c r="AU260" s="207" t="s">
        <v>91</v>
      </c>
      <c r="AY260" s="17" t="s">
        <v>155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89</v>
      </c>
      <c r="BK260" s="208">
        <f>ROUND(I260*H260,2)</f>
        <v>0</v>
      </c>
      <c r="BL260" s="17" t="s">
        <v>164</v>
      </c>
      <c r="BM260" s="207" t="s">
        <v>672</v>
      </c>
    </row>
    <row r="261" spans="2:65" s="13" customFormat="1" ht="11.25" x14ac:dyDescent="0.2">
      <c r="B261" s="220"/>
      <c r="C261" s="221"/>
      <c r="D261" s="211" t="s">
        <v>167</v>
      </c>
      <c r="E261" s="222" t="s">
        <v>1</v>
      </c>
      <c r="F261" s="223" t="s">
        <v>662</v>
      </c>
      <c r="G261" s="221"/>
      <c r="H261" s="224">
        <v>1.01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167</v>
      </c>
      <c r="AU261" s="230" t="s">
        <v>91</v>
      </c>
      <c r="AV261" s="13" t="s">
        <v>91</v>
      </c>
      <c r="AW261" s="13" t="s">
        <v>38</v>
      </c>
      <c r="AX261" s="13" t="s">
        <v>89</v>
      </c>
      <c r="AY261" s="230" t="s">
        <v>155</v>
      </c>
    </row>
    <row r="262" spans="2:65" s="1" customFormat="1" ht="16.5" customHeight="1" x14ac:dyDescent="0.2">
      <c r="B262" s="34"/>
      <c r="C262" s="196" t="s">
        <v>408</v>
      </c>
      <c r="D262" s="196" t="s">
        <v>159</v>
      </c>
      <c r="E262" s="197" t="s">
        <v>673</v>
      </c>
      <c r="F262" s="198" t="s">
        <v>674</v>
      </c>
      <c r="G262" s="199" t="s">
        <v>387</v>
      </c>
      <c r="H262" s="200">
        <v>1</v>
      </c>
      <c r="I262" s="201"/>
      <c r="J262" s="202">
        <f>ROUND(I262*H262,2)</f>
        <v>0</v>
      </c>
      <c r="K262" s="198" t="s">
        <v>163</v>
      </c>
      <c r="L262" s="38"/>
      <c r="M262" s="203" t="s">
        <v>1</v>
      </c>
      <c r="N262" s="204" t="s">
        <v>47</v>
      </c>
      <c r="O262" s="66"/>
      <c r="P262" s="205">
        <f>O262*H262</f>
        <v>0</v>
      </c>
      <c r="Q262" s="205">
        <v>9.3600000000000003E-3</v>
      </c>
      <c r="R262" s="205">
        <f>Q262*H262</f>
        <v>9.3600000000000003E-3</v>
      </c>
      <c r="S262" s="205">
        <v>0</v>
      </c>
      <c r="T262" s="206">
        <f>S262*H262</f>
        <v>0</v>
      </c>
      <c r="AR262" s="207" t="s">
        <v>164</v>
      </c>
      <c r="AT262" s="207" t="s">
        <v>159</v>
      </c>
      <c r="AU262" s="207" t="s">
        <v>91</v>
      </c>
      <c r="AY262" s="17" t="s">
        <v>155</v>
      </c>
      <c r="BE262" s="208">
        <f>IF(N262="základní",J262,0)</f>
        <v>0</v>
      </c>
      <c r="BF262" s="208">
        <f>IF(N262="snížená",J262,0)</f>
        <v>0</v>
      </c>
      <c r="BG262" s="208">
        <f>IF(N262="zákl. přenesená",J262,0)</f>
        <v>0</v>
      </c>
      <c r="BH262" s="208">
        <f>IF(N262="sníž. přenesená",J262,0)</f>
        <v>0</v>
      </c>
      <c r="BI262" s="208">
        <f>IF(N262="nulová",J262,0)</f>
        <v>0</v>
      </c>
      <c r="BJ262" s="17" t="s">
        <v>89</v>
      </c>
      <c r="BK262" s="208">
        <f>ROUND(I262*H262,2)</f>
        <v>0</v>
      </c>
      <c r="BL262" s="17" t="s">
        <v>164</v>
      </c>
      <c r="BM262" s="207" t="s">
        <v>675</v>
      </c>
    </row>
    <row r="263" spans="2:65" s="13" customFormat="1" ht="11.25" x14ac:dyDescent="0.2">
      <c r="B263" s="220"/>
      <c r="C263" s="221"/>
      <c r="D263" s="211" t="s">
        <v>167</v>
      </c>
      <c r="E263" s="222" t="s">
        <v>1</v>
      </c>
      <c r="F263" s="223" t="s">
        <v>89</v>
      </c>
      <c r="G263" s="221"/>
      <c r="H263" s="224">
        <v>1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167</v>
      </c>
      <c r="AU263" s="230" t="s">
        <v>91</v>
      </c>
      <c r="AV263" s="13" t="s">
        <v>91</v>
      </c>
      <c r="AW263" s="13" t="s">
        <v>38</v>
      </c>
      <c r="AX263" s="13" t="s">
        <v>89</v>
      </c>
      <c r="AY263" s="230" t="s">
        <v>155</v>
      </c>
    </row>
    <row r="264" spans="2:65" s="1" customFormat="1" ht="16.5" customHeight="1" x14ac:dyDescent="0.2">
      <c r="B264" s="34"/>
      <c r="C264" s="231" t="s">
        <v>413</v>
      </c>
      <c r="D264" s="231" t="s">
        <v>208</v>
      </c>
      <c r="E264" s="232" t="s">
        <v>414</v>
      </c>
      <c r="F264" s="233" t="s">
        <v>415</v>
      </c>
      <c r="G264" s="234" t="s">
        <v>411</v>
      </c>
      <c r="H264" s="235">
        <v>1</v>
      </c>
      <c r="I264" s="236"/>
      <c r="J264" s="237">
        <f>ROUND(I264*H264,2)</f>
        <v>0</v>
      </c>
      <c r="K264" s="233" t="s">
        <v>1</v>
      </c>
      <c r="L264" s="238"/>
      <c r="M264" s="239" t="s">
        <v>1</v>
      </c>
      <c r="N264" s="240" t="s">
        <v>47</v>
      </c>
      <c r="O264" s="66"/>
      <c r="P264" s="205">
        <f>O264*H264</f>
        <v>0</v>
      </c>
      <c r="Q264" s="205">
        <v>0.10100000000000001</v>
      </c>
      <c r="R264" s="205">
        <f>Q264*H264</f>
        <v>0.10100000000000001</v>
      </c>
      <c r="S264" s="205">
        <v>0</v>
      </c>
      <c r="T264" s="206">
        <f>S264*H264</f>
        <v>0</v>
      </c>
      <c r="AR264" s="207" t="s">
        <v>202</v>
      </c>
      <c r="AT264" s="207" t="s">
        <v>208</v>
      </c>
      <c r="AU264" s="207" t="s">
        <v>91</v>
      </c>
      <c r="AY264" s="17" t="s">
        <v>155</v>
      </c>
      <c r="BE264" s="208">
        <f>IF(N264="základní",J264,0)</f>
        <v>0</v>
      </c>
      <c r="BF264" s="208">
        <f>IF(N264="snížená",J264,0)</f>
        <v>0</v>
      </c>
      <c r="BG264" s="208">
        <f>IF(N264="zákl. přenesená",J264,0)</f>
        <v>0</v>
      </c>
      <c r="BH264" s="208">
        <f>IF(N264="sníž. přenesená",J264,0)</f>
        <v>0</v>
      </c>
      <c r="BI264" s="208">
        <f>IF(N264="nulová",J264,0)</f>
        <v>0</v>
      </c>
      <c r="BJ264" s="17" t="s">
        <v>89</v>
      </c>
      <c r="BK264" s="208">
        <f>ROUND(I264*H264,2)</f>
        <v>0</v>
      </c>
      <c r="BL264" s="17" t="s">
        <v>164</v>
      </c>
      <c r="BM264" s="207" t="s">
        <v>676</v>
      </c>
    </row>
    <row r="265" spans="2:65" s="13" customFormat="1" ht="11.25" x14ac:dyDescent="0.2">
      <c r="B265" s="220"/>
      <c r="C265" s="221"/>
      <c r="D265" s="211" t="s">
        <v>167</v>
      </c>
      <c r="E265" s="222" t="s">
        <v>1</v>
      </c>
      <c r="F265" s="223" t="s">
        <v>89</v>
      </c>
      <c r="G265" s="221"/>
      <c r="H265" s="224">
        <v>1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167</v>
      </c>
      <c r="AU265" s="230" t="s">
        <v>91</v>
      </c>
      <c r="AV265" s="13" t="s">
        <v>91</v>
      </c>
      <c r="AW265" s="13" t="s">
        <v>38</v>
      </c>
      <c r="AX265" s="13" t="s">
        <v>89</v>
      </c>
      <c r="AY265" s="230" t="s">
        <v>155</v>
      </c>
    </row>
    <row r="266" spans="2:65" s="1" customFormat="1" ht="16.5" customHeight="1" x14ac:dyDescent="0.2">
      <c r="B266" s="34"/>
      <c r="C266" s="231" t="s">
        <v>417</v>
      </c>
      <c r="D266" s="231" t="s">
        <v>208</v>
      </c>
      <c r="E266" s="232" t="s">
        <v>409</v>
      </c>
      <c r="F266" s="233" t="s">
        <v>410</v>
      </c>
      <c r="G266" s="234" t="s">
        <v>411</v>
      </c>
      <c r="H266" s="235">
        <v>1</v>
      </c>
      <c r="I266" s="236"/>
      <c r="J266" s="237">
        <f>ROUND(I266*H266,2)</f>
        <v>0</v>
      </c>
      <c r="K266" s="233" t="s">
        <v>1</v>
      </c>
      <c r="L266" s="238"/>
      <c r="M266" s="239" t="s">
        <v>1</v>
      </c>
      <c r="N266" s="240" t="s">
        <v>47</v>
      </c>
      <c r="O266" s="66"/>
      <c r="P266" s="205">
        <f>O266*H266</f>
        <v>0</v>
      </c>
      <c r="Q266" s="205">
        <v>3.7999999999999999E-2</v>
      </c>
      <c r="R266" s="205">
        <f>Q266*H266</f>
        <v>3.7999999999999999E-2</v>
      </c>
      <c r="S266" s="205">
        <v>0</v>
      </c>
      <c r="T266" s="206">
        <f>S266*H266</f>
        <v>0</v>
      </c>
      <c r="AR266" s="207" t="s">
        <v>202</v>
      </c>
      <c r="AT266" s="207" t="s">
        <v>208</v>
      </c>
      <c r="AU266" s="207" t="s">
        <v>91</v>
      </c>
      <c r="AY266" s="17" t="s">
        <v>155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89</v>
      </c>
      <c r="BK266" s="208">
        <f>ROUND(I266*H266,2)</f>
        <v>0</v>
      </c>
      <c r="BL266" s="17" t="s">
        <v>164</v>
      </c>
      <c r="BM266" s="207" t="s">
        <v>677</v>
      </c>
    </row>
    <row r="267" spans="2:65" s="1" customFormat="1" ht="16.5" customHeight="1" x14ac:dyDescent="0.2">
      <c r="B267" s="34"/>
      <c r="C267" s="196" t="s">
        <v>421</v>
      </c>
      <c r="D267" s="196" t="s">
        <v>159</v>
      </c>
      <c r="E267" s="197" t="s">
        <v>426</v>
      </c>
      <c r="F267" s="198" t="s">
        <v>427</v>
      </c>
      <c r="G267" s="199" t="s">
        <v>387</v>
      </c>
      <c r="H267" s="200">
        <v>2</v>
      </c>
      <c r="I267" s="201"/>
      <c r="J267" s="202">
        <f>ROUND(I267*H267,2)</f>
        <v>0</v>
      </c>
      <c r="K267" s="198" t="s">
        <v>163</v>
      </c>
      <c r="L267" s="38"/>
      <c r="M267" s="203" t="s">
        <v>1</v>
      </c>
      <c r="N267" s="204" t="s">
        <v>47</v>
      </c>
      <c r="O267" s="66"/>
      <c r="P267" s="205">
        <f>O267*H267</f>
        <v>0</v>
      </c>
      <c r="Q267" s="205">
        <v>0.42080000000000001</v>
      </c>
      <c r="R267" s="205">
        <f>Q267*H267</f>
        <v>0.84160000000000001</v>
      </c>
      <c r="S267" s="205">
        <v>0</v>
      </c>
      <c r="T267" s="206">
        <f>S267*H267</f>
        <v>0</v>
      </c>
      <c r="AR267" s="207" t="s">
        <v>164</v>
      </c>
      <c r="AT267" s="207" t="s">
        <v>159</v>
      </c>
      <c r="AU267" s="207" t="s">
        <v>91</v>
      </c>
      <c r="AY267" s="17" t="s">
        <v>155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7" t="s">
        <v>89</v>
      </c>
      <c r="BK267" s="208">
        <f>ROUND(I267*H267,2)</f>
        <v>0</v>
      </c>
      <c r="BL267" s="17" t="s">
        <v>164</v>
      </c>
      <c r="BM267" s="207" t="s">
        <v>678</v>
      </c>
    </row>
    <row r="268" spans="2:65" s="13" customFormat="1" ht="11.25" x14ac:dyDescent="0.2">
      <c r="B268" s="220"/>
      <c r="C268" s="221"/>
      <c r="D268" s="211" t="s">
        <v>167</v>
      </c>
      <c r="E268" s="222" t="s">
        <v>1</v>
      </c>
      <c r="F268" s="223" t="s">
        <v>91</v>
      </c>
      <c r="G268" s="221"/>
      <c r="H268" s="224">
        <v>2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167</v>
      </c>
      <c r="AU268" s="230" t="s">
        <v>91</v>
      </c>
      <c r="AV268" s="13" t="s">
        <v>91</v>
      </c>
      <c r="AW268" s="13" t="s">
        <v>38</v>
      </c>
      <c r="AX268" s="13" t="s">
        <v>89</v>
      </c>
      <c r="AY268" s="230" t="s">
        <v>155</v>
      </c>
    </row>
    <row r="269" spans="2:65" s="1" customFormat="1" ht="16.5" customHeight="1" x14ac:dyDescent="0.2">
      <c r="B269" s="34"/>
      <c r="C269" s="196" t="s">
        <v>425</v>
      </c>
      <c r="D269" s="196" t="s">
        <v>159</v>
      </c>
      <c r="E269" s="197" t="s">
        <v>429</v>
      </c>
      <c r="F269" s="198" t="s">
        <v>430</v>
      </c>
      <c r="G269" s="199" t="s">
        <v>387</v>
      </c>
      <c r="H269" s="200">
        <v>4</v>
      </c>
      <c r="I269" s="201"/>
      <c r="J269" s="202">
        <f>ROUND(I269*H269,2)</f>
        <v>0</v>
      </c>
      <c r="K269" s="198" t="s">
        <v>163</v>
      </c>
      <c r="L269" s="38"/>
      <c r="M269" s="203" t="s">
        <v>1</v>
      </c>
      <c r="N269" s="204" t="s">
        <v>47</v>
      </c>
      <c r="O269" s="66"/>
      <c r="P269" s="205">
        <f>O269*H269</f>
        <v>0</v>
      </c>
      <c r="Q269" s="205">
        <v>0.32973999999999998</v>
      </c>
      <c r="R269" s="205">
        <f>Q269*H269</f>
        <v>1.3189599999999999</v>
      </c>
      <c r="S269" s="205">
        <v>0</v>
      </c>
      <c r="T269" s="206">
        <f>S269*H269</f>
        <v>0</v>
      </c>
      <c r="AR269" s="207" t="s">
        <v>164</v>
      </c>
      <c r="AT269" s="207" t="s">
        <v>159</v>
      </c>
      <c r="AU269" s="207" t="s">
        <v>91</v>
      </c>
      <c r="AY269" s="17" t="s">
        <v>155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89</v>
      </c>
      <c r="BK269" s="208">
        <f>ROUND(I269*H269,2)</f>
        <v>0</v>
      </c>
      <c r="BL269" s="17" t="s">
        <v>164</v>
      </c>
      <c r="BM269" s="207" t="s">
        <v>679</v>
      </c>
    </row>
    <row r="270" spans="2:65" s="13" customFormat="1" ht="11.25" x14ac:dyDescent="0.2">
      <c r="B270" s="220"/>
      <c r="C270" s="221"/>
      <c r="D270" s="211" t="s">
        <v>167</v>
      </c>
      <c r="E270" s="222" t="s">
        <v>1</v>
      </c>
      <c r="F270" s="223" t="s">
        <v>164</v>
      </c>
      <c r="G270" s="221"/>
      <c r="H270" s="224">
        <v>4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167</v>
      </c>
      <c r="AU270" s="230" t="s">
        <v>91</v>
      </c>
      <c r="AV270" s="13" t="s">
        <v>91</v>
      </c>
      <c r="AW270" s="13" t="s">
        <v>38</v>
      </c>
      <c r="AX270" s="13" t="s">
        <v>89</v>
      </c>
      <c r="AY270" s="230" t="s">
        <v>155</v>
      </c>
    </row>
    <row r="271" spans="2:65" s="1" customFormat="1" ht="16.5" customHeight="1" x14ac:dyDescent="0.2">
      <c r="B271" s="34"/>
      <c r="C271" s="196" t="s">
        <v>313</v>
      </c>
      <c r="D271" s="196" t="s">
        <v>159</v>
      </c>
      <c r="E271" s="197" t="s">
        <v>433</v>
      </c>
      <c r="F271" s="198" t="s">
        <v>434</v>
      </c>
      <c r="G271" s="199" t="s">
        <v>387</v>
      </c>
      <c r="H271" s="200">
        <v>2</v>
      </c>
      <c r="I271" s="201"/>
      <c r="J271" s="202">
        <f>ROUND(I271*H271,2)</f>
        <v>0</v>
      </c>
      <c r="K271" s="198" t="s">
        <v>163</v>
      </c>
      <c r="L271" s="38"/>
      <c r="M271" s="203" t="s">
        <v>1</v>
      </c>
      <c r="N271" s="204" t="s">
        <v>47</v>
      </c>
      <c r="O271" s="66"/>
      <c r="P271" s="205">
        <f>O271*H271</f>
        <v>0</v>
      </c>
      <c r="Q271" s="205">
        <v>0.31108000000000002</v>
      </c>
      <c r="R271" s="205">
        <f>Q271*H271</f>
        <v>0.62216000000000005</v>
      </c>
      <c r="S271" s="205">
        <v>0</v>
      </c>
      <c r="T271" s="206">
        <f>S271*H271</f>
        <v>0</v>
      </c>
      <c r="AR271" s="207" t="s">
        <v>164</v>
      </c>
      <c r="AT271" s="207" t="s">
        <v>159</v>
      </c>
      <c r="AU271" s="207" t="s">
        <v>91</v>
      </c>
      <c r="AY271" s="17" t="s">
        <v>155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7" t="s">
        <v>89</v>
      </c>
      <c r="BK271" s="208">
        <f>ROUND(I271*H271,2)</f>
        <v>0</v>
      </c>
      <c r="BL271" s="17" t="s">
        <v>164</v>
      </c>
      <c r="BM271" s="207" t="s">
        <v>680</v>
      </c>
    </row>
    <row r="272" spans="2:65" s="13" customFormat="1" ht="11.25" x14ac:dyDescent="0.2">
      <c r="B272" s="220"/>
      <c r="C272" s="221"/>
      <c r="D272" s="211" t="s">
        <v>167</v>
      </c>
      <c r="E272" s="222" t="s">
        <v>1</v>
      </c>
      <c r="F272" s="223" t="s">
        <v>91</v>
      </c>
      <c r="G272" s="221"/>
      <c r="H272" s="224">
        <v>2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167</v>
      </c>
      <c r="AU272" s="230" t="s">
        <v>91</v>
      </c>
      <c r="AV272" s="13" t="s">
        <v>91</v>
      </c>
      <c r="AW272" s="13" t="s">
        <v>38</v>
      </c>
      <c r="AX272" s="13" t="s">
        <v>89</v>
      </c>
      <c r="AY272" s="230" t="s">
        <v>155</v>
      </c>
    </row>
    <row r="273" spans="2:65" s="1" customFormat="1" ht="16.5" customHeight="1" x14ac:dyDescent="0.2">
      <c r="B273" s="34"/>
      <c r="C273" s="196" t="s">
        <v>432</v>
      </c>
      <c r="D273" s="196" t="s">
        <v>159</v>
      </c>
      <c r="E273" s="197" t="s">
        <v>497</v>
      </c>
      <c r="F273" s="198" t="s">
        <v>681</v>
      </c>
      <c r="G273" s="199" t="s">
        <v>387</v>
      </c>
      <c r="H273" s="200">
        <v>2</v>
      </c>
      <c r="I273" s="201"/>
      <c r="J273" s="202">
        <f>ROUND(I273*H273,2)</f>
        <v>0</v>
      </c>
      <c r="K273" s="198" t="s">
        <v>1</v>
      </c>
      <c r="L273" s="38"/>
      <c r="M273" s="203" t="s">
        <v>1</v>
      </c>
      <c r="N273" s="204" t="s">
        <v>47</v>
      </c>
      <c r="O273" s="66"/>
      <c r="P273" s="205">
        <f>O273*H273</f>
        <v>0</v>
      </c>
      <c r="Q273" s="205">
        <v>0.18</v>
      </c>
      <c r="R273" s="205">
        <f>Q273*H273</f>
        <v>0.36</v>
      </c>
      <c r="S273" s="205">
        <v>0</v>
      </c>
      <c r="T273" s="206">
        <f>S273*H273</f>
        <v>0</v>
      </c>
      <c r="AR273" s="207" t="s">
        <v>164</v>
      </c>
      <c r="AT273" s="207" t="s">
        <v>159</v>
      </c>
      <c r="AU273" s="207" t="s">
        <v>91</v>
      </c>
      <c r="AY273" s="17" t="s">
        <v>155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7" t="s">
        <v>89</v>
      </c>
      <c r="BK273" s="208">
        <f>ROUND(I273*H273,2)</f>
        <v>0</v>
      </c>
      <c r="BL273" s="17" t="s">
        <v>164</v>
      </c>
      <c r="BM273" s="207" t="s">
        <v>682</v>
      </c>
    </row>
    <row r="274" spans="2:65" s="13" customFormat="1" ht="11.25" x14ac:dyDescent="0.2">
      <c r="B274" s="220"/>
      <c r="C274" s="221"/>
      <c r="D274" s="211" t="s">
        <v>167</v>
      </c>
      <c r="E274" s="222" t="s">
        <v>1</v>
      </c>
      <c r="F274" s="223" t="s">
        <v>91</v>
      </c>
      <c r="G274" s="221"/>
      <c r="H274" s="224">
        <v>2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167</v>
      </c>
      <c r="AU274" s="230" t="s">
        <v>91</v>
      </c>
      <c r="AV274" s="13" t="s">
        <v>91</v>
      </c>
      <c r="AW274" s="13" t="s">
        <v>38</v>
      </c>
      <c r="AX274" s="13" t="s">
        <v>89</v>
      </c>
      <c r="AY274" s="230" t="s">
        <v>155</v>
      </c>
    </row>
    <row r="275" spans="2:65" s="11" customFormat="1" ht="22.9" customHeight="1" x14ac:dyDescent="0.2">
      <c r="B275" s="180"/>
      <c r="C275" s="181"/>
      <c r="D275" s="182" t="s">
        <v>81</v>
      </c>
      <c r="E275" s="194" t="s">
        <v>444</v>
      </c>
      <c r="F275" s="194" t="s">
        <v>445</v>
      </c>
      <c r="G275" s="181"/>
      <c r="H275" s="181"/>
      <c r="I275" s="184"/>
      <c r="J275" s="195">
        <f>BK275</f>
        <v>0</v>
      </c>
      <c r="K275" s="181"/>
      <c r="L275" s="186"/>
      <c r="M275" s="187"/>
      <c r="N275" s="188"/>
      <c r="O275" s="188"/>
      <c r="P275" s="189">
        <f>P276+SUM(P277:P287)</f>
        <v>0</v>
      </c>
      <c r="Q275" s="188"/>
      <c r="R275" s="189">
        <f>R276+SUM(R277:R287)</f>
        <v>50.598044000000002</v>
      </c>
      <c r="S275" s="188"/>
      <c r="T275" s="190">
        <f>T276+SUM(T277:T287)</f>
        <v>0</v>
      </c>
      <c r="AR275" s="191" t="s">
        <v>89</v>
      </c>
      <c r="AT275" s="192" t="s">
        <v>81</v>
      </c>
      <c r="AU275" s="192" t="s">
        <v>89</v>
      </c>
      <c r="AY275" s="191" t="s">
        <v>155</v>
      </c>
      <c r="BK275" s="193">
        <f>BK276+SUM(BK277:BK287)</f>
        <v>0</v>
      </c>
    </row>
    <row r="276" spans="2:65" s="1" customFormat="1" ht="16.5" customHeight="1" x14ac:dyDescent="0.2">
      <c r="B276" s="34"/>
      <c r="C276" s="196" t="s">
        <v>436</v>
      </c>
      <c r="D276" s="196" t="s">
        <v>159</v>
      </c>
      <c r="E276" s="197" t="s">
        <v>683</v>
      </c>
      <c r="F276" s="198" t="s">
        <v>684</v>
      </c>
      <c r="G276" s="199" t="s">
        <v>185</v>
      </c>
      <c r="H276" s="200">
        <v>152.30000000000001</v>
      </c>
      <c r="I276" s="201"/>
      <c r="J276" s="202">
        <f>ROUND(I276*H276,2)</f>
        <v>0</v>
      </c>
      <c r="K276" s="198" t="s">
        <v>163</v>
      </c>
      <c r="L276" s="38"/>
      <c r="M276" s="203" t="s">
        <v>1</v>
      </c>
      <c r="N276" s="204" t="s">
        <v>47</v>
      </c>
      <c r="O276" s="66"/>
      <c r="P276" s="205">
        <f>O276*H276</f>
        <v>0</v>
      </c>
      <c r="Q276" s="205">
        <v>0.1295</v>
      </c>
      <c r="R276" s="205">
        <f>Q276*H276</f>
        <v>19.722850000000001</v>
      </c>
      <c r="S276" s="205">
        <v>0</v>
      </c>
      <c r="T276" s="206">
        <f>S276*H276</f>
        <v>0</v>
      </c>
      <c r="AR276" s="207" t="s">
        <v>164</v>
      </c>
      <c r="AT276" s="207" t="s">
        <v>159</v>
      </c>
      <c r="AU276" s="207" t="s">
        <v>91</v>
      </c>
      <c r="AY276" s="17" t="s">
        <v>155</v>
      </c>
      <c r="BE276" s="208">
        <f>IF(N276="základní",J276,0)</f>
        <v>0</v>
      </c>
      <c r="BF276" s="208">
        <f>IF(N276="snížená",J276,0)</f>
        <v>0</v>
      </c>
      <c r="BG276" s="208">
        <f>IF(N276="zákl. přenesená",J276,0)</f>
        <v>0</v>
      </c>
      <c r="BH276" s="208">
        <f>IF(N276="sníž. přenesená",J276,0)</f>
        <v>0</v>
      </c>
      <c r="BI276" s="208">
        <f>IF(N276="nulová",J276,0)</f>
        <v>0</v>
      </c>
      <c r="BJ276" s="17" t="s">
        <v>89</v>
      </c>
      <c r="BK276" s="208">
        <f>ROUND(I276*H276,2)</f>
        <v>0</v>
      </c>
      <c r="BL276" s="17" t="s">
        <v>164</v>
      </c>
      <c r="BM276" s="207" t="s">
        <v>685</v>
      </c>
    </row>
    <row r="277" spans="2:65" s="12" customFormat="1" ht="11.25" x14ac:dyDescent="0.2">
      <c r="B277" s="209"/>
      <c r="C277" s="210"/>
      <c r="D277" s="211" t="s">
        <v>167</v>
      </c>
      <c r="E277" s="212" t="s">
        <v>1</v>
      </c>
      <c r="F277" s="213" t="s">
        <v>686</v>
      </c>
      <c r="G277" s="210"/>
      <c r="H277" s="212" t="s">
        <v>1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167</v>
      </c>
      <c r="AU277" s="219" t="s">
        <v>91</v>
      </c>
      <c r="AV277" s="12" t="s">
        <v>89</v>
      </c>
      <c r="AW277" s="12" t="s">
        <v>38</v>
      </c>
      <c r="AX277" s="12" t="s">
        <v>82</v>
      </c>
      <c r="AY277" s="219" t="s">
        <v>155</v>
      </c>
    </row>
    <row r="278" spans="2:65" s="13" customFormat="1" ht="22.5" x14ac:dyDescent="0.2">
      <c r="B278" s="220"/>
      <c r="C278" s="221"/>
      <c r="D278" s="211" t="s">
        <v>167</v>
      </c>
      <c r="E278" s="222" t="s">
        <v>1</v>
      </c>
      <c r="F278" s="223" t="s">
        <v>687</v>
      </c>
      <c r="G278" s="221"/>
      <c r="H278" s="224">
        <v>152.30000000000001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167</v>
      </c>
      <c r="AU278" s="230" t="s">
        <v>91</v>
      </c>
      <c r="AV278" s="13" t="s">
        <v>91</v>
      </c>
      <c r="AW278" s="13" t="s">
        <v>38</v>
      </c>
      <c r="AX278" s="13" t="s">
        <v>89</v>
      </c>
      <c r="AY278" s="230" t="s">
        <v>155</v>
      </c>
    </row>
    <row r="279" spans="2:65" s="1" customFormat="1" ht="16.5" customHeight="1" x14ac:dyDescent="0.2">
      <c r="B279" s="34"/>
      <c r="C279" s="231" t="s">
        <v>440</v>
      </c>
      <c r="D279" s="231" t="s">
        <v>208</v>
      </c>
      <c r="E279" s="232" t="s">
        <v>475</v>
      </c>
      <c r="F279" s="233" t="s">
        <v>476</v>
      </c>
      <c r="G279" s="234" t="s">
        <v>185</v>
      </c>
      <c r="H279" s="235">
        <v>153.82300000000001</v>
      </c>
      <c r="I279" s="236"/>
      <c r="J279" s="237">
        <f>ROUND(I279*H279,2)</f>
        <v>0</v>
      </c>
      <c r="K279" s="233" t="s">
        <v>163</v>
      </c>
      <c r="L279" s="238"/>
      <c r="M279" s="239" t="s">
        <v>1</v>
      </c>
      <c r="N279" s="240" t="s">
        <v>47</v>
      </c>
      <c r="O279" s="66"/>
      <c r="P279" s="205">
        <f>O279*H279</f>
        <v>0</v>
      </c>
      <c r="Q279" s="205">
        <v>5.8000000000000003E-2</v>
      </c>
      <c r="R279" s="205">
        <f>Q279*H279</f>
        <v>8.9217340000000007</v>
      </c>
      <c r="S279" s="205">
        <v>0</v>
      </c>
      <c r="T279" s="206">
        <f>S279*H279</f>
        <v>0</v>
      </c>
      <c r="AR279" s="207" t="s">
        <v>202</v>
      </c>
      <c r="AT279" s="207" t="s">
        <v>208</v>
      </c>
      <c r="AU279" s="207" t="s">
        <v>91</v>
      </c>
      <c r="AY279" s="17" t="s">
        <v>155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7" t="s">
        <v>89</v>
      </c>
      <c r="BK279" s="208">
        <f>ROUND(I279*H279,2)</f>
        <v>0</v>
      </c>
      <c r="BL279" s="17" t="s">
        <v>164</v>
      </c>
      <c r="BM279" s="207" t="s">
        <v>688</v>
      </c>
    </row>
    <row r="280" spans="2:65" s="13" customFormat="1" ht="11.25" x14ac:dyDescent="0.2">
      <c r="B280" s="220"/>
      <c r="C280" s="221"/>
      <c r="D280" s="211" t="s">
        <v>167</v>
      </c>
      <c r="E280" s="222" t="s">
        <v>1</v>
      </c>
      <c r="F280" s="223" t="s">
        <v>689</v>
      </c>
      <c r="G280" s="221"/>
      <c r="H280" s="224">
        <v>153.82300000000001</v>
      </c>
      <c r="I280" s="225"/>
      <c r="J280" s="221"/>
      <c r="K280" s="221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167</v>
      </c>
      <c r="AU280" s="230" t="s">
        <v>91</v>
      </c>
      <c r="AV280" s="13" t="s">
        <v>91</v>
      </c>
      <c r="AW280" s="13" t="s">
        <v>38</v>
      </c>
      <c r="AX280" s="13" t="s">
        <v>89</v>
      </c>
      <c r="AY280" s="230" t="s">
        <v>155</v>
      </c>
    </row>
    <row r="281" spans="2:65" s="1" customFormat="1" ht="16.5" customHeight="1" x14ac:dyDescent="0.2">
      <c r="B281" s="34"/>
      <c r="C281" s="196" t="s">
        <v>327</v>
      </c>
      <c r="D281" s="196" t="s">
        <v>159</v>
      </c>
      <c r="E281" s="197" t="s">
        <v>490</v>
      </c>
      <c r="F281" s="198" t="s">
        <v>491</v>
      </c>
      <c r="G281" s="199" t="s">
        <v>185</v>
      </c>
      <c r="H281" s="200">
        <v>38.5</v>
      </c>
      <c r="I281" s="201"/>
      <c r="J281" s="202">
        <f>ROUND(I281*H281,2)</f>
        <v>0</v>
      </c>
      <c r="K281" s="198" t="s">
        <v>163</v>
      </c>
      <c r="L281" s="38"/>
      <c r="M281" s="203" t="s">
        <v>1</v>
      </c>
      <c r="N281" s="204" t="s">
        <v>47</v>
      </c>
      <c r="O281" s="66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AR281" s="207" t="s">
        <v>164</v>
      </c>
      <c r="AT281" s="207" t="s">
        <v>159</v>
      </c>
      <c r="AU281" s="207" t="s">
        <v>91</v>
      </c>
      <c r="AY281" s="17" t="s">
        <v>155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89</v>
      </c>
      <c r="BK281" s="208">
        <f>ROUND(I281*H281,2)</f>
        <v>0</v>
      </c>
      <c r="BL281" s="17" t="s">
        <v>164</v>
      </c>
      <c r="BM281" s="207" t="s">
        <v>690</v>
      </c>
    </row>
    <row r="282" spans="2:65" s="13" customFormat="1" ht="11.25" x14ac:dyDescent="0.2">
      <c r="B282" s="220"/>
      <c r="C282" s="221"/>
      <c r="D282" s="211" t="s">
        <v>167</v>
      </c>
      <c r="E282" s="222" t="s">
        <v>1</v>
      </c>
      <c r="F282" s="223" t="s">
        <v>691</v>
      </c>
      <c r="G282" s="221"/>
      <c r="H282" s="224">
        <v>38.5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167</v>
      </c>
      <c r="AU282" s="230" t="s">
        <v>91</v>
      </c>
      <c r="AV282" s="13" t="s">
        <v>91</v>
      </c>
      <c r="AW282" s="13" t="s">
        <v>38</v>
      </c>
      <c r="AX282" s="13" t="s">
        <v>89</v>
      </c>
      <c r="AY282" s="230" t="s">
        <v>155</v>
      </c>
    </row>
    <row r="283" spans="2:65" s="1" customFormat="1" ht="16.5" customHeight="1" x14ac:dyDescent="0.2">
      <c r="B283" s="34"/>
      <c r="C283" s="196" t="s">
        <v>350</v>
      </c>
      <c r="D283" s="196" t="s">
        <v>159</v>
      </c>
      <c r="E283" s="197" t="s">
        <v>692</v>
      </c>
      <c r="F283" s="198" t="s">
        <v>693</v>
      </c>
      <c r="G283" s="199" t="s">
        <v>185</v>
      </c>
      <c r="H283" s="200">
        <v>26</v>
      </c>
      <c r="I283" s="201"/>
      <c r="J283" s="202">
        <f>ROUND(I283*H283,2)</f>
        <v>0</v>
      </c>
      <c r="K283" s="198" t="s">
        <v>163</v>
      </c>
      <c r="L283" s="38"/>
      <c r="M283" s="203" t="s">
        <v>1</v>
      </c>
      <c r="N283" s="204" t="s">
        <v>47</v>
      </c>
      <c r="O283" s="66"/>
      <c r="P283" s="205">
        <f>O283*H283</f>
        <v>0</v>
      </c>
      <c r="Q283" s="205">
        <v>0.29221000000000003</v>
      </c>
      <c r="R283" s="205">
        <f>Q283*H283</f>
        <v>7.5974600000000008</v>
      </c>
      <c r="S283" s="205">
        <v>0</v>
      </c>
      <c r="T283" s="206">
        <f>S283*H283</f>
        <v>0</v>
      </c>
      <c r="AR283" s="207" t="s">
        <v>164</v>
      </c>
      <c r="AT283" s="207" t="s">
        <v>159</v>
      </c>
      <c r="AU283" s="207" t="s">
        <v>91</v>
      </c>
      <c r="AY283" s="17" t="s">
        <v>155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7" t="s">
        <v>89</v>
      </c>
      <c r="BK283" s="208">
        <f>ROUND(I283*H283,2)</f>
        <v>0</v>
      </c>
      <c r="BL283" s="17" t="s">
        <v>164</v>
      </c>
      <c r="BM283" s="207" t="s">
        <v>694</v>
      </c>
    </row>
    <row r="284" spans="2:65" s="13" customFormat="1" ht="11.25" x14ac:dyDescent="0.2">
      <c r="B284" s="220"/>
      <c r="C284" s="221"/>
      <c r="D284" s="211" t="s">
        <v>167</v>
      </c>
      <c r="E284" s="222" t="s">
        <v>1</v>
      </c>
      <c r="F284" s="223" t="s">
        <v>695</v>
      </c>
      <c r="G284" s="221"/>
      <c r="H284" s="224">
        <v>26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167</v>
      </c>
      <c r="AU284" s="230" t="s">
        <v>91</v>
      </c>
      <c r="AV284" s="13" t="s">
        <v>91</v>
      </c>
      <c r="AW284" s="13" t="s">
        <v>38</v>
      </c>
      <c r="AX284" s="13" t="s">
        <v>89</v>
      </c>
      <c r="AY284" s="230" t="s">
        <v>155</v>
      </c>
    </row>
    <row r="285" spans="2:65" s="1" customFormat="1" ht="16.5" customHeight="1" x14ac:dyDescent="0.2">
      <c r="B285" s="34"/>
      <c r="C285" s="231" t="s">
        <v>453</v>
      </c>
      <c r="D285" s="231" t="s">
        <v>208</v>
      </c>
      <c r="E285" s="232" t="s">
        <v>696</v>
      </c>
      <c r="F285" s="233" t="s">
        <v>697</v>
      </c>
      <c r="G285" s="234" t="s">
        <v>698</v>
      </c>
      <c r="H285" s="235">
        <v>1</v>
      </c>
      <c r="I285" s="236"/>
      <c r="J285" s="237">
        <f>ROUND(I285*H285,2)</f>
        <v>0</v>
      </c>
      <c r="K285" s="233" t="s">
        <v>1</v>
      </c>
      <c r="L285" s="238"/>
      <c r="M285" s="239" t="s">
        <v>1</v>
      </c>
      <c r="N285" s="240" t="s">
        <v>47</v>
      </c>
      <c r="O285" s="66"/>
      <c r="P285" s="205">
        <f>O285*H285</f>
        <v>0</v>
      </c>
      <c r="Q285" s="205">
        <v>14.356</v>
      </c>
      <c r="R285" s="205">
        <f>Q285*H285</f>
        <v>14.356</v>
      </c>
      <c r="S285" s="205">
        <v>0</v>
      </c>
      <c r="T285" s="206">
        <f>S285*H285</f>
        <v>0</v>
      </c>
      <c r="AR285" s="207" t="s">
        <v>202</v>
      </c>
      <c r="AT285" s="207" t="s">
        <v>208</v>
      </c>
      <c r="AU285" s="207" t="s">
        <v>91</v>
      </c>
      <c r="AY285" s="17" t="s">
        <v>155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7" t="s">
        <v>89</v>
      </c>
      <c r="BK285" s="208">
        <f>ROUND(I285*H285,2)</f>
        <v>0</v>
      </c>
      <c r="BL285" s="17" t="s">
        <v>164</v>
      </c>
      <c r="BM285" s="207" t="s">
        <v>699</v>
      </c>
    </row>
    <row r="286" spans="2:65" s="13" customFormat="1" ht="11.25" x14ac:dyDescent="0.2">
      <c r="B286" s="220"/>
      <c r="C286" s="221"/>
      <c r="D286" s="211" t="s">
        <v>167</v>
      </c>
      <c r="E286" s="222" t="s">
        <v>1</v>
      </c>
      <c r="F286" s="223" t="s">
        <v>89</v>
      </c>
      <c r="G286" s="221"/>
      <c r="H286" s="224">
        <v>1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167</v>
      </c>
      <c r="AU286" s="230" t="s">
        <v>91</v>
      </c>
      <c r="AV286" s="13" t="s">
        <v>91</v>
      </c>
      <c r="AW286" s="13" t="s">
        <v>38</v>
      </c>
      <c r="AX286" s="13" t="s">
        <v>89</v>
      </c>
      <c r="AY286" s="230" t="s">
        <v>155</v>
      </c>
    </row>
    <row r="287" spans="2:65" s="11" customFormat="1" ht="20.85" customHeight="1" x14ac:dyDescent="0.2">
      <c r="B287" s="180"/>
      <c r="C287" s="181"/>
      <c r="D287" s="182" t="s">
        <v>81</v>
      </c>
      <c r="E287" s="194" t="s">
        <v>500</v>
      </c>
      <c r="F287" s="194" t="s">
        <v>501</v>
      </c>
      <c r="G287" s="181"/>
      <c r="H287" s="181"/>
      <c r="I287" s="184"/>
      <c r="J287" s="195">
        <f>BK287</f>
        <v>0</v>
      </c>
      <c r="K287" s="181"/>
      <c r="L287" s="186"/>
      <c r="M287" s="187"/>
      <c r="N287" s="188"/>
      <c r="O287" s="188"/>
      <c r="P287" s="189">
        <f>P288+SUM(P289:P298)</f>
        <v>0</v>
      </c>
      <c r="Q287" s="188"/>
      <c r="R287" s="189">
        <f>R288+SUM(R289:R298)</f>
        <v>0</v>
      </c>
      <c r="S287" s="188"/>
      <c r="T287" s="190">
        <f>T288+SUM(T289:T298)</f>
        <v>0</v>
      </c>
      <c r="AR287" s="191" t="s">
        <v>89</v>
      </c>
      <c r="AT287" s="192" t="s">
        <v>81</v>
      </c>
      <c r="AU287" s="192" t="s">
        <v>91</v>
      </c>
      <c r="AY287" s="191" t="s">
        <v>155</v>
      </c>
      <c r="BK287" s="193">
        <f>BK288+SUM(BK289:BK298)</f>
        <v>0</v>
      </c>
    </row>
    <row r="288" spans="2:65" s="1" customFormat="1" ht="16.5" customHeight="1" x14ac:dyDescent="0.2">
      <c r="B288" s="34"/>
      <c r="C288" s="196" t="s">
        <v>339</v>
      </c>
      <c r="D288" s="196" t="s">
        <v>159</v>
      </c>
      <c r="E288" s="197" t="s">
        <v>700</v>
      </c>
      <c r="F288" s="198" t="s">
        <v>701</v>
      </c>
      <c r="G288" s="199" t="s">
        <v>259</v>
      </c>
      <c r="H288" s="200">
        <v>129.73699999999999</v>
      </c>
      <c r="I288" s="201"/>
      <c r="J288" s="202">
        <f>ROUND(I288*H288,2)</f>
        <v>0</v>
      </c>
      <c r="K288" s="198" t="s">
        <v>163</v>
      </c>
      <c r="L288" s="38"/>
      <c r="M288" s="203" t="s">
        <v>1</v>
      </c>
      <c r="N288" s="204" t="s">
        <v>47</v>
      </c>
      <c r="O288" s="66"/>
      <c r="P288" s="205">
        <f>O288*H288</f>
        <v>0</v>
      </c>
      <c r="Q288" s="205">
        <v>0</v>
      </c>
      <c r="R288" s="205">
        <f>Q288*H288</f>
        <v>0</v>
      </c>
      <c r="S288" s="205">
        <v>0</v>
      </c>
      <c r="T288" s="206">
        <f>S288*H288</f>
        <v>0</v>
      </c>
      <c r="AR288" s="207" t="s">
        <v>164</v>
      </c>
      <c r="AT288" s="207" t="s">
        <v>159</v>
      </c>
      <c r="AU288" s="207" t="s">
        <v>165</v>
      </c>
      <c r="AY288" s="17" t="s">
        <v>155</v>
      </c>
      <c r="BE288" s="208">
        <f>IF(N288="základní",J288,0)</f>
        <v>0</v>
      </c>
      <c r="BF288" s="208">
        <f>IF(N288="snížená",J288,0)</f>
        <v>0</v>
      </c>
      <c r="BG288" s="208">
        <f>IF(N288="zákl. přenesená",J288,0)</f>
        <v>0</v>
      </c>
      <c r="BH288" s="208">
        <f>IF(N288="sníž. přenesená",J288,0)</f>
        <v>0</v>
      </c>
      <c r="BI288" s="208">
        <f>IF(N288="nulová",J288,0)</f>
        <v>0</v>
      </c>
      <c r="BJ288" s="17" t="s">
        <v>89</v>
      </c>
      <c r="BK288" s="208">
        <f>ROUND(I288*H288,2)</f>
        <v>0</v>
      </c>
      <c r="BL288" s="17" t="s">
        <v>164</v>
      </c>
      <c r="BM288" s="207" t="s">
        <v>702</v>
      </c>
    </row>
    <row r="289" spans="2:65" s="1" customFormat="1" ht="16.5" customHeight="1" x14ac:dyDescent="0.2">
      <c r="B289" s="34"/>
      <c r="C289" s="196" t="s">
        <v>461</v>
      </c>
      <c r="D289" s="196" t="s">
        <v>159</v>
      </c>
      <c r="E289" s="197" t="s">
        <v>703</v>
      </c>
      <c r="F289" s="198" t="s">
        <v>704</v>
      </c>
      <c r="G289" s="199" t="s">
        <v>259</v>
      </c>
      <c r="H289" s="200">
        <v>1167.633</v>
      </c>
      <c r="I289" s="201"/>
      <c r="J289" s="202">
        <f>ROUND(I289*H289,2)</f>
        <v>0</v>
      </c>
      <c r="K289" s="198" t="s">
        <v>163</v>
      </c>
      <c r="L289" s="38"/>
      <c r="M289" s="203" t="s">
        <v>1</v>
      </c>
      <c r="N289" s="204" t="s">
        <v>47</v>
      </c>
      <c r="O289" s="66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6">
        <f>S289*H289</f>
        <v>0</v>
      </c>
      <c r="AR289" s="207" t="s">
        <v>164</v>
      </c>
      <c r="AT289" s="207" t="s">
        <v>159</v>
      </c>
      <c r="AU289" s="207" t="s">
        <v>165</v>
      </c>
      <c r="AY289" s="17" t="s">
        <v>155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7" t="s">
        <v>89</v>
      </c>
      <c r="BK289" s="208">
        <f>ROUND(I289*H289,2)</f>
        <v>0</v>
      </c>
      <c r="BL289" s="17" t="s">
        <v>164</v>
      </c>
      <c r="BM289" s="207" t="s">
        <v>705</v>
      </c>
    </row>
    <row r="290" spans="2:65" s="13" customFormat="1" ht="11.25" x14ac:dyDescent="0.2">
      <c r="B290" s="220"/>
      <c r="C290" s="221"/>
      <c r="D290" s="211" t="s">
        <v>167</v>
      </c>
      <c r="E290" s="222" t="s">
        <v>1</v>
      </c>
      <c r="F290" s="223" t="s">
        <v>706</v>
      </c>
      <c r="G290" s="221"/>
      <c r="H290" s="224">
        <v>1167.633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167</v>
      </c>
      <c r="AU290" s="230" t="s">
        <v>165</v>
      </c>
      <c r="AV290" s="13" t="s">
        <v>91</v>
      </c>
      <c r="AW290" s="13" t="s">
        <v>38</v>
      </c>
      <c r="AX290" s="13" t="s">
        <v>89</v>
      </c>
      <c r="AY290" s="230" t="s">
        <v>155</v>
      </c>
    </row>
    <row r="291" spans="2:65" s="1" customFormat="1" ht="16.5" customHeight="1" x14ac:dyDescent="0.2">
      <c r="B291" s="34"/>
      <c r="C291" s="196" t="s">
        <v>466</v>
      </c>
      <c r="D291" s="196" t="s">
        <v>159</v>
      </c>
      <c r="E291" s="197" t="s">
        <v>707</v>
      </c>
      <c r="F291" s="198" t="s">
        <v>514</v>
      </c>
      <c r="G291" s="199" t="s">
        <v>259</v>
      </c>
      <c r="H291" s="200">
        <v>129.73699999999999</v>
      </c>
      <c r="I291" s="201"/>
      <c r="J291" s="202">
        <f>ROUND(I291*H291,2)</f>
        <v>0</v>
      </c>
      <c r="K291" s="198" t="s">
        <v>163</v>
      </c>
      <c r="L291" s="38"/>
      <c r="M291" s="203" t="s">
        <v>1</v>
      </c>
      <c r="N291" s="204" t="s">
        <v>47</v>
      </c>
      <c r="O291" s="66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AR291" s="207" t="s">
        <v>164</v>
      </c>
      <c r="AT291" s="207" t="s">
        <v>159</v>
      </c>
      <c r="AU291" s="207" t="s">
        <v>165</v>
      </c>
      <c r="AY291" s="17" t="s">
        <v>155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7" t="s">
        <v>89</v>
      </c>
      <c r="BK291" s="208">
        <f>ROUND(I291*H291,2)</f>
        <v>0</v>
      </c>
      <c r="BL291" s="17" t="s">
        <v>164</v>
      </c>
      <c r="BM291" s="207" t="s">
        <v>708</v>
      </c>
    </row>
    <row r="292" spans="2:65" s="1" customFormat="1" ht="16.5" customHeight="1" x14ac:dyDescent="0.2">
      <c r="B292" s="34"/>
      <c r="C292" s="196" t="s">
        <v>474</v>
      </c>
      <c r="D292" s="196" t="s">
        <v>159</v>
      </c>
      <c r="E292" s="197" t="s">
        <v>517</v>
      </c>
      <c r="F292" s="198" t="s">
        <v>518</v>
      </c>
      <c r="G292" s="199" t="s">
        <v>259</v>
      </c>
      <c r="H292" s="200">
        <v>50.406999999999996</v>
      </c>
      <c r="I292" s="201"/>
      <c r="J292" s="202">
        <f>ROUND(I292*H292,2)</f>
        <v>0</v>
      </c>
      <c r="K292" s="198" t="s">
        <v>163</v>
      </c>
      <c r="L292" s="38"/>
      <c r="M292" s="203" t="s">
        <v>1</v>
      </c>
      <c r="N292" s="204" t="s">
        <v>47</v>
      </c>
      <c r="O292" s="66"/>
      <c r="P292" s="205">
        <f>O292*H292</f>
        <v>0</v>
      </c>
      <c r="Q292" s="205">
        <v>0</v>
      </c>
      <c r="R292" s="205">
        <f>Q292*H292</f>
        <v>0</v>
      </c>
      <c r="S292" s="205">
        <v>0</v>
      </c>
      <c r="T292" s="206">
        <f>S292*H292</f>
        <v>0</v>
      </c>
      <c r="AR292" s="207" t="s">
        <v>164</v>
      </c>
      <c r="AT292" s="207" t="s">
        <v>159</v>
      </c>
      <c r="AU292" s="207" t="s">
        <v>165</v>
      </c>
      <c r="AY292" s="17" t="s">
        <v>155</v>
      </c>
      <c r="BE292" s="208">
        <f>IF(N292="základní",J292,0)</f>
        <v>0</v>
      </c>
      <c r="BF292" s="208">
        <f>IF(N292="snížená",J292,0)</f>
        <v>0</v>
      </c>
      <c r="BG292" s="208">
        <f>IF(N292="zákl. přenesená",J292,0)</f>
        <v>0</v>
      </c>
      <c r="BH292" s="208">
        <f>IF(N292="sníž. přenesená",J292,0)</f>
        <v>0</v>
      </c>
      <c r="BI292" s="208">
        <f>IF(N292="nulová",J292,0)</f>
        <v>0</v>
      </c>
      <c r="BJ292" s="17" t="s">
        <v>89</v>
      </c>
      <c r="BK292" s="208">
        <f>ROUND(I292*H292,2)</f>
        <v>0</v>
      </c>
      <c r="BL292" s="17" t="s">
        <v>164</v>
      </c>
      <c r="BM292" s="207" t="s">
        <v>709</v>
      </c>
    </row>
    <row r="293" spans="2:65" s="13" customFormat="1" ht="11.25" x14ac:dyDescent="0.2">
      <c r="B293" s="220"/>
      <c r="C293" s="221"/>
      <c r="D293" s="211" t="s">
        <v>167</v>
      </c>
      <c r="E293" s="222" t="s">
        <v>1</v>
      </c>
      <c r="F293" s="223" t="s">
        <v>710</v>
      </c>
      <c r="G293" s="221"/>
      <c r="H293" s="224">
        <v>50.406999999999996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AT293" s="230" t="s">
        <v>167</v>
      </c>
      <c r="AU293" s="230" t="s">
        <v>165</v>
      </c>
      <c r="AV293" s="13" t="s">
        <v>91</v>
      </c>
      <c r="AW293" s="13" t="s">
        <v>38</v>
      </c>
      <c r="AX293" s="13" t="s">
        <v>89</v>
      </c>
      <c r="AY293" s="230" t="s">
        <v>155</v>
      </c>
    </row>
    <row r="294" spans="2:65" s="1" customFormat="1" ht="16.5" customHeight="1" x14ac:dyDescent="0.2">
      <c r="B294" s="34"/>
      <c r="C294" s="196" t="s">
        <v>479</v>
      </c>
      <c r="D294" s="196" t="s">
        <v>159</v>
      </c>
      <c r="E294" s="197" t="s">
        <v>522</v>
      </c>
      <c r="F294" s="198" t="s">
        <v>523</v>
      </c>
      <c r="G294" s="199" t="s">
        <v>259</v>
      </c>
      <c r="H294" s="200">
        <v>5.5860000000000003</v>
      </c>
      <c r="I294" s="201"/>
      <c r="J294" s="202">
        <f>ROUND(I294*H294,2)</f>
        <v>0</v>
      </c>
      <c r="K294" s="198" t="s">
        <v>163</v>
      </c>
      <c r="L294" s="38"/>
      <c r="M294" s="203" t="s">
        <v>1</v>
      </c>
      <c r="N294" s="204" t="s">
        <v>47</v>
      </c>
      <c r="O294" s="66"/>
      <c r="P294" s="205">
        <f>O294*H294</f>
        <v>0</v>
      </c>
      <c r="Q294" s="205">
        <v>0</v>
      </c>
      <c r="R294" s="205">
        <f>Q294*H294</f>
        <v>0</v>
      </c>
      <c r="S294" s="205">
        <v>0</v>
      </c>
      <c r="T294" s="206">
        <f>S294*H294</f>
        <v>0</v>
      </c>
      <c r="AR294" s="207" t="s">
        <v>164</v>
      </c>
      <c r="AT294" s="207" t="s">
        <v>159</v>
      </c>
      <c r="AU294" s="207" t="s">
        <v>165</v>
      </c>
      <c r="AY294" s="17" t="s">
        <v>155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7" t="s">
        <v>89</v>
      </c>
      <c r="BK294" s="208">
        <f>ROUND(I294*H294,2)</f>
        <v>0</v>
      </c>
      <c r="BL294" s="17" t="s">
        <v>164</v>
      </c>
      <c r="BM294" s="207" t="s">
        <v>711</v>
      </c>
    </row>
    <row r="295" spans="2:65" s="13" customFormat="1" ht="11.25" x14ac:dyDescent="0.2">
      <c r="B295" s="220"/>
      <c r="C295" s="221"/>
      <c r="D295" s="211" t="s">
        <v>167</v>
      </c>
      <c r="E295" s="222" t="s">
        <v>1</v>
      </c>
      <c r="F295" s="223" t="s">
        <v>712</v>
      </c>
      <c r="G295" s="221"/>
      <c r="H295" s="224">
        <v>5.5860000000000003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167</v>
      </c>
      <c r="AU295" s="230" t="s">
        <v>165</v>
      </c>
      <c r="AV295" s="13" t="s">
        <v>91</v>
      </c>
      <c r="AW295" s="13" t="s">
        <v>38</v>
      </c>
      <c r="AX295" s="13" t="s">
        <v>89</v>
      </c>
      <c r="AY295" s="230" t="s">
        <v>155</v>
      </c>
    </row>
    <row r="296" spans="2:65" s="1" customFormat="1" ht="16.5" customHeight="1" x14ac:dyDescent="0.2">
      <c r="B296" s="34"/>
      <c r="C296" s="196" t="s">
        <v>266</v>
      </c>
      <c r="D296" s="196" t="s">
        <v>159</v>
      </c>
      <c r="E296" s="197" t="s">
        <v>527</v>
      </c>
      <c r="F296" s="198" t="s">
        <v>528</v>
      </c>
      <c r="G296" s="199" t="s">
        <v>259</v>
      </c>
      <c r="H296" s="200">
        <v>73.744</v>
      </c>
      <c r="I296" s="201"/>
      <c r="J296" s="202">
        <f>ROUND(I296*H296,2)</f>
        <v>0</v>
      </c>
      <c r="K296" s="198" t="s">
        <v>163</v>
      </c>
      <c r="L296" s="38"/>
      <c r="M296" s="203" t="s">
        <v>1</v>
      </c>
      <c r="N296" s="204" t="s">
        <v>47</v>
      </c>
      <c r="O296" s="66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AR296" s="207" t="s">
        <v>164</v>
      </c>
      <c r="AT296" s="207" t="s">
        <v>159</v>
      </c>
      <c r="AU296" s="207" t="s">
        <v>165</v>
      </c>
      <c r="AY296" s="17" t="s">
        <v>155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7" t="s">
        <v>89</v>
      </c>
      <c r="BK296" s="208">
        <f>ROUND(I296*H296,2)</f>
        <v>0</v>
      </c>
      <c r="BL296" s="17" t="s">
        <v>164</v>
      </c>
      <c r="BM296" s="207" t="s">
        <v>713</v>
      </c>
    </row>
    <row r="297" spans="2:65" s="13" customFormat="1" ht="11.25" x14ac:dyDescent="0.2">
      <c r="B297" s="220"/>
      <c r="C297" s="221"/>
      <c r="D297" s="211" t="s">
        <v>167</v>
      </c>
      <c r="E297" s="222" t="s">
        <v>1</v>
      </c>
      <c r="F297" s="223" t="s">
        <v>714</v>
      </c>
      <c r="G297" s="221"/>
      <c r="H297" s="224">
        <v>73.744</v>
      </c>
      <c r="I297" s="225"/>
      <c r="J297" s="221"/>
      <c r="K297" s="221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167</v>
      </c>
      <c r="AU297" s="230" t="s">
        <v>165</v>
      </c>
      <c r="AV297" s="13" t="s">
        <v>91</v>
      </c>
      <c r="AW297" s="13" t="s">
        <v>38</v>
      </c>
      <c r="AX297" s="13" t="s">
        <v>89</v>
      </c>
      <c r="AY297" s="230" t="s">
        <v>155</v>
      </c>
    </row>
    <row r="298" spans="2:65" s="15" customFormat="1" ht="20.85" customHeight="1" x14ac:dyDescent="0.2">
      <c r="B298" s="257"/>
      <c r="C298" s="258"/>
      <c r="D298" s="259" t="s">
        <v>81</v>
      </c>
      <c r="E298" s="259" t="s">
        <v>531</v>
      </c>
      <c r="F298" s="259" t="s">
        <v>532</v>
      </c>
      <c r="G298" s="258"/>
      <c r="H298" s="258"/>
      <c r="I298" s="260"/>
      <c r="J298" s="261">
        <f>BK298</f>
        <v>0</v>
      </c>
      <c r="K298" s="258"/>
      <c r="L298" s="262"/>
      <c r="M298" s="263"/>
      <c r="N298" s="264"/>
      <c r="O298" s="264"/>
      <c r="P298" s="265">
        <f>P299</f>
        <v>0</v>
      </c>
      <c r="Q298" s="264"/>
      <c r="R298" s="265">
        <f>R299</f>
        <v>0</v>
      </c>
      <c r="S298" s="264"/>
      <c r="T298" s="266">
        <f>T299</f>
        <v>0</v>
      </c>
      <c r="AR298" s="267" t="s">
        <v>89</v>
      </c>
      <c r="AT298" s="268" t="s">
        <v>81</v>
      </c>
      <c r="AU298" s="268" t="s">
        <v>165</v>
      </c>
      <c r="AY298" s="267" t="s">
        <v>155</v>
      </c>
      <c r="BK298" s="269">
        <f>BK299</f>
        <v>0</v>
      </c>
    </row>
    <row r="299" spans="2:65" s="1" customFormat="1" ht="16.5" customHeight="1" x14ac:dyDescent="0.2">
      <c r="B299" s="34"/>
      <c r="C299" s="196" t="s">
        <v>489</v>
      </c>
      <c r="D299" s="196" t="s">
        <v>159</v>
      </c>
      <c r="E299" s="197" t="s">
        <v>534</v>
      </c>
      <c r="F299" s="198" t="s">
        <v>535</v>
      </c>
      <c r="G299" s="199" t="s">
        <v>259</v>
      </c>
      <c r="H299" s="200">
        <v>299.53399999999999</v>
      </c>
      <c r="I299" s="201"/>
      <c r="J299" s="202">
        <f>ROUND(I299*H299,2)</f>
        <v>0</v>
      </c>
      <c r="K299" s="198" t="s">
        <v>163</v>
      </c>
      <c r="L299" s="38"/>
      <c r="M299" s="252" t="s">
        <v>1</v>
      </c>
      <c r="N299" s="253" t="s">
        <v>47</v>
      </c>
      <c r="O299" s="254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AR299" s="207" t="s">
        <v>164</v>
      </c>
      <c r="AT299" s="207" t="s">
        <v>159</v>
      </c>
      <c r="AU299" s="207" t="s">
        <v>164</v>
      </c>
      <c r="AY299" s="17" t="s">
        <v>155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7" t="s">
        <v>89</v>
      </c>
      <c r="BK299" s="208">
        <f>ROUND(I299*H299,2)</f>
        <v>0</v>
      </c>
      <c r="BL299" s="17" t="s">
        <v>164</v>
      </c>
      <c r="BM299" s="207" t="s">
        <v>715</v>
      </c>
    </row>
    <row r="300" spans="2:65" s="1" customFormat="1" ht="6.95" customHeight="1" x14ac:dyDescent="0.2">
      <c r="B300" s="49"/>
      <c r="C300" s="50"/>
      <c r="D300" s="50"/>
      <c r="E300" s="50"/>
      <c r="F300" s="50"/>
      <c r="G300" s="50"/>
      <c r="H300" s="50"/>
      <c r="I300" s="148"/>
      <c r="J300" s="50"/>
      <c r="K300" s="50"/>
      <c r="L300" s="38"/>
    </row>
  </sheetData>
  <sheetProtection algorithmName="SHA-512" hashValue="6iZYzwkxXJqJ7jEoDZohNuSlWLxwMexOWLIYM2XFDpuFDXKG0D8H07ZxS/BlZPM6lxTYeLPJe/uXBVYv+l/+3g==" saltValue="ewK67gfQsUybI/44wDuHyftD3FAX5Mm+o6oSYdIFS5riPId4aHeN/K+CbSH51koRsN5BVf9bhmSozWKb5foOCg==" spinCount="100000" sheet="1" objects="1" scenarios="1" formatColumns="0" formatRows="0" autoFilter="0"/>
  <autoFilter ref="C137:K299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4"/>
  <sheetViews>
    <sheetView showGridLines="0" tabSelected="1" workbookViewId="0">
      <selection activeCell="V21" sqref="V21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10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106</v>
      </c>
    </row>
    <row r="3" spans="2:46" ht="6.95" customHeight="1" x14ac:dyDescent="0.2">
      <c r="B3" s="111"/>
      <c r="C3" s="112"/>
      <c r="D3" s="112"/>
      <c r="E3" s="112"/>
      <c r="F3" s="112"/>
      <c r="G3" s="112"/>
      <c r="H3" s="112"/>
      <c r="I3" s="113"/>
      <c r="J3" s="112"/>
      <c r="K3" s="112"/>
      <c r="L3" s="20"/>
      <c r="AT3" s="17" t="s">
        <v>91</v>
      </c>
    </row>
    <row r="4" spans="2:46" ht="24.95" customHeight="1" x14ac:dyDescent="0.2">
      <c r="B4" s="20"/>
      <c r="D4" s="114" t="s">
        <v>107</v>
      </c>
      <c r="L4" s="20"/>
      <c r="M4" s="11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116" t="s">
        <v>16</v>
      </c>
      <c r="L6" s="20"/>
    </row>
    <row r="7" spans="2:46" ht="16.5" customHeight="1" x14ac:dyDescent="0.2">
      <c r="B7" s="20"/>
      <c r="E7" s="318" t="str">
        <f>'1E_Rekapitulace stavby'!K6</f>
        <v>Úpravy ulice Sv.Čecha v Karviné-Fryštátě, 1.část</v>
      </c>
      <c r="F7" s="319"/>
      <c r="G7" s="319"/>
      <c r="H7" s="319"/>
      <c r="L7" s="20"/>
    </row>
    <row r="8" spans="2:46" ht="12" customHeight="1" x14ac:dyDescent="0.2">
      <c r="B8" s="20"/>
      <c r="D8" s="116" t="s">
        <v>108</v>
      </c>
      <c r="L8" s="20"/>
    </row>
    <row r="9" spans="2:46" s="1" customFormat="1" ht="16.5" customHeight="1" x14ac:dyDescent="0.2">
      <c r="B9" s="38"/>
      <c r="E9" s="318" t="s">
        <v>716</v>
      </c>
      <c r="F9" s="320"/>
      <c r="G9" s="320"/>
      <c r="H9" s="320"/>
      <c r="I9" s="117"/>
      <c r="L9" s="38"/>
    </row>
    <row r="10" spans="2:46" s="1" customFormat="1" ht="12" customHeight="1" x14ac:dyDescent="0.2">
      <c r="B10" s="38"/>
      <c r="D10" s="116" t="s">
        <v>110</v>
      </c>
      <c r="I10" s="117"/>
      <c r="L10" s="38"/>
    </row>
    <row r="11" spans="2:46" s="1" customFormat="1" ht="36.950000000000003" customHeight="1" x14ac:dyDescent="0.2">
      <c r="B11" s="38"/>
      <c r="E11" s="321" t="s">
        <v>717</v>
      </c>
      <c r="F11" s="320"/>
      <c r="G11" s="320"/>
      <c r="H11" s="320"/>
      <c r="I11" s="117"/>
      <c r="L11" s="38"/>
    </row>
    <row r="12" spans="2:46" s="1" customFormat="1" ht="11.25" x14ac:dyDescent="0.2">
      <c r="B12" s="38"/>
      <c r="I12" s="117"/>
      <c r="L12" s="38"/>
    </row>
    <row r="13" spans="2:46" s="1" customFormat="1" ht="12" customHeight="1" x14ac:dyDescent="0.2">
      <c r="B13" s="38"/>
      <c r="D13" s="116" t="s">
        <v>18</v>
      </c>
      <c r="F13" s="105" t="s">
        <v>19</v>
      </c>
      <c r="I13" s="118" t="s">
        <v>20</v>
      </c>
      <c r="J13" s="105" t="s">
        <v>1</v>
      </c>
      <c r="L13" s="38"/>
    </row>
    <row r="14" spans="2:46" s="1" customFormat="1" ht="12" customHeight="1" x14ac:dyDescent="0.2">
      <c r="B14" s="38"/>
      <c r="D14" s="116" t="s">
        <v>22</v>
      </c>
      <c r="F14" s="105" t="s">
        <v>23</v>
      </c>
      <c r="I14" s="118" t="s">
        <v>24</v>
      </c>
      <c r="J14" s="119" t="str">
        <f>'1E_Rekapitulace stavby'!AN8</f>
        <v>16. 2. 2019</v>
      </c>
      <c r="L14" s="38"/>
    </row>
    <row r="15" spans="2:46" s="1" customFormat="1" ht="10.9" customHeight="1" x14ac:dyDescent="0.2">
      <c r="B15" s="38"/>
      <c r="I15" s="117"/>
      <c r="L15" s="38"/>
    </row>
    <row r="16" spans="2:46" s="1" customFormat="1" ht="12" customHeight="1" x14ac:dyDescent="0.2">
      <c r="B16" s="38"/>
      <c r="D16" s="116" t="s">
        <v>26</v>
      </c>
      <c r="I16" s="118" t="s">
        <v>27</v>
      </c>
      <c r="J16" s="105" t="s">
        <v>28</v>
      </c>
      <c r="L16" s="38"/>
    </row>
    <row r="17" spans="2:12" s="1" customFormat="1" ht="18" customHeight="1" x14ac:dyDescent="0.2">
      <c r="B17" s="38"/>
      <c r="E17" s="105" t="s">
        <v>29</v>
      </c>
      <c r="I17" s="118" t="s">
        <v>30</v>
      </c>
      <c r="J17" s="105" t="s">
        <v>31</v>
      </c>
      <c r="L17" s="38"/>
    </row>
    <row r="18" spans="2:12" s="1" customFormat="1" ht="6.95" customHeight="1" x14ac:dyDescent="0.2">
      <c r="B18" s="38"/>
      <c r="I18" s="117"/>
      <c r="L18" s="38"/>
    </row>
    <row r="19" spans="2:12" s="1" customFormat="1" ht="12" customHeight="1" x14ac:dyDescent="0.2">
      <c r="B19" s="38"/>
      <c r="D19" s="116" t="s">
        <v>32</v>
      </c>
      <c r="I19" s="118" t="s">
        <v>27</v>
      </c>
      <c r="J19" s="30" t="str">
        <f>'1E_Rekapitulace stavby'!AN13</f>
        <v>Vyplň údaj</v>
      </c>
      <c r="L19" s="38"/>
    </row>
    <row r="20" spans="2:12" s="1" customFormat="1" ht="18" customHeight="1" x14ac:dyDescent="0.2">
      <c r="B20" s="38"/>
      <c r="E20" s="322" t="str">
        <f>'1E_Rekapitulace stavby'!E14</f>
        <v>Vyplň údaj</v>
      </c>
      <c r="F20" s="323"/>
      <c r="G20" s="323"/>
      <c r="H20" s="323"/>
      <c r="I20" s="118" t="s">
        <v>30</v>
      </c>
      <c r="J20" s="30" t="str">
        <f>'1E_Rekapitulace stavby'!AN14</f>
        <v>Vyplň údaj</v>
      </c>
      <c r="L20" s="38"/>
    </row>
    <row r="21" spans="2:12" s="1" customFormat="1" ht="6.95" customHeight="1" x14ac:dyDescent="0.2">
      <c r="B21" s="38"/>
      <c r="I21" s="117"/>
      <c r="L21" s="38"/>
    </row>
    <row r="22" spans="2:12" s="1" customFormat="1" ht="12" customHeight="1" x14ac:dyDescent="0.2">
      <c r="B22" s="38"/>
      <c r="D22" s="116" t="s">
        <v>34</v>
      </c>
      <c r="I22" s="118" t="s">
        <v>27</v>
      </c>
      <c r="J22" s="105" t="s">
        <v>35</v>
      </c>
      <c r="L22" s="38"/>
    </row>
    <row r="23" spans="2:12" s="1" customFormat="1" ht="18" customHeight="1" x14ac:dyDescent="0.2">
      <c r="B23" s="38"/>
      <c r="E23" s="105" t="s">
        <v>36</v>
      </c>
      <c r="I23" s="118" t="s">
        <v>30</v>
      </c>
      <c r="J23" s="105" t="s">
        <v>37</v>
      </c>
      <c r="L23" s="38"/>
    </row>
    <row r="24" spans="2:12" s="1" customFormat="1" ht="6.95" customHeight="1" x14ac:dyDescent="0.2">
      <c r="B24" s="38"/>
      <c r="I24" s="117"/>
      <c r="L24" s="38"/>
    </row>
    <row r="25" spans="2:12" s="1" customFormat="1" ht="12" customHeight="1" x14ac:dyDescent="0.2">
      <c r="B25" s="38"/>
      <c r="D25" s="116" t="s">
        <v>39</v>
      </c>
      <c r="I25" s="118" t="s">
        <v>27</v>
      </c>
      <c r="J25" s="105" t="s">
        <v>1</v>
      </c>
      <c r="L25" s="38"/>
    </row>
    <row r="26" spans="2:12" s="1" customFormat="1" ht="18" customHeight="1" x14ac:dyDescent="0.2">
      <c r="B26" s="38"/>
      <c r="E26" s="105" t="s">
        <v>112</v>
      </c>
      <c r="I26" s="118" t="s">
        <v>30</v>
      </c>
      <c r="J26" s="105" t="s">
        <v>1</v>
      </c>
      <c r="L26" s="38"/>
    </row>
    <row r="27" spans="2:12" s="1" customFormat="1" ht="6.95" customHeight="1" x14ac:dyDescent="0.2">
      <c r="B27" s="38"/>
      <c r="I27" s="117"/>
      <c r="L27" s="38"/>
    </row>
    <row r="28" spans="2:12" s="1" customFormat="1" ht="12" customHeight="1" x14ac:dyDescent="0.2">
      <c r="B28" s="38"/>
      <c r="D28" s="116" t="s">
        <v>41</v>
      </c>
      <c r="I28" s="117"/>
      <c r="L28" s="38"/>
    </row>
    <row r="29" spans="2:12" s="7" customFormat="1" ht="16.5" customHeight="1" x14ac:dyDescent="0.2">
      <c r="B29" s="120"/>
      <c r="E29" s="324" t="s">
        <v>1</v>
      </c>
      <c r="F29" s="324"/>
      <c r="G29" s="324"/>
      <c r="H29" s="324"/>
      <c r="I29" s="121"/>
      <c r="L29" s="120"/>
    </row>
    <row r="30" spans="2:12" s="1" customFormat="1" ht="6.95" customHeight="1" x14ac:dyDescent="0.2">
      <c r="B30" s="38"/>
      <c r="I30" s="117"/>
      <c r="L30" s="38"/>
    </row>
    <row r="31" spans="2:12" s="1" customFormat="1" ht="6.95" customHeight="1" x14ac:dyDescent="0.2">
      <c r="B31" s="38"/>
      <c r="D31" s="62"/>
      <c r="E31" s="62"/>
      <c r="F31" s="62"/>
      <c r="G31" s="62"/>
      <c r="H31" s="62"/>
      <c r="I31" s="122"/>
      <c r="J31" s="62"/>
      <c r="K31" s="62"/>
      <c r="L31" s="38"/>
    </row>
    <row r="32" spans="2:12" s="1" customFormat="1" ht="25.35" customHeight="1" x14ac:dyDescent="0.2">
      <c r="B32" s="38"/>
      <c r="D32" s="123" t="s">
        <v>42</v>
      </c>
      <c r="I32" s="117"/>
      <c r="J32" s="124">
        <f>ROUND(J124, 2)</f>
        <v>0</v>
      </c>
      <c r="L32" s="38"/>
    </row>
    <row r="33" spans="2:12" s="1" customFormat="1" ht="6.95" customHeight="1" x14ac:dyDescent="0.2">
      <c r="B33" s="38"/>
      <c r="D33" s="62"/>
      <c r="E33" s="62"/>
      <c r="F33" s="62"/>
      <c r="G33" s="62"/>
      <c r="H33" s="62"/>
      <c r="I33" s="122"/>
      <c r="J33" s="62"/>
      <c r="K33" s="62"/>
      <c r="L33" s="38"/>
    </row>
    <row r="34" spans="2:12" s="1" customFormat="1" ht="14.45" customHeight="1" x14ac:dyDescent="0.2">
      <c r="B34" s="38"/>
      <c r="F34" s="125" t="s">
        <v>44</v>
      </c>
      <c r="I34" s="126" t="s">
        <v>43</v>
      </c>
      <c r="J34" s="125" t="s">
        <v>45</v>
      </c>
      <c r="L34" s="38"/>
    </row>
    <row r="35" spans="2:12" s="1" customFormat="1" ht="14.45" customHeight="1" x14ac:dyDescent="0.2">
      <c r="B35" s="38"/>
      <c r="D35" s="127" t="s">
        <v>46</v>
      </c>
      <c r="E35" s="116" t="s">
        <v>47</v>
      </c>
      <c r="F35" s="128">
        <f>ROUND((SUM(BE124:BE153)),  2)</f>
        <v>0</v>
      </c>
      <c r="I35" s="129">
        <v>0.21</v>
      </c>
      <c r="J35" s="128">
        <f>ROUND(((SUM(BE124:BE153))*I35),  2)</f>
        <v>0</v>
      </c>
      <c r="L35" s="38"/>
    </row>
    <row r="36" spans="2:12" s="1" customFormat="1" ht="14.45" customHeight="1" x14ac:dyDescent="0.2">
      <c r="B36" s="38"/>
      <c r="E36" s="116" t="s">
        <v>48</v>
      </c>
      <c r="F36" s="128">
        <f>ROUND((SUM(BF124:BF153)),  2)</f>
        <v>0</v>
      </c>
      <c r="I36" s="129">
        <v>0.15</v>
      </c>
      <c r="J36" s="128">
        <f>ROUND(((SUM(BF124:BF153))*I36),  2)</f>
        <v>0</v>
      </c>
      <c r="L36" s="38"/>
    </row>
    <row r="37" spans="2:12" s="1" customFormat="1" ht="14.45" hidden="1" customHeight="1" x14ac:dyDescent="0.2">
      <c r="B37" s="38"/>
      <c r="E37" s="116" t="s">
        <v>49</v>
      </c>
      <c r="F37" s="128">
        <f>ROUND((SUM(BG124:BG153)),  2)</f>
        <v>0</v>
      </c>
      <c r="I37" s="129">
        <v>0.21</v>
      </c>
      <c r="J37" s="128">
        <f>0</f>
        <v>0</v>
      </c>
      <c r="L37" s="38"/>
    </row>
    <row r="38" spans="2:12" s="1" customFormat="1" ht="14.45" hidden="1" customHeight="1" x14ac:dyDescent="0.2">
      <c r="B38" s="38"/>
      <c r="E38" s="116" t="s">
        <v>50</v>
      </c>
      <c r="F38" s="128">
        <f>ROUND((SUM(BH124:BH153)),  2)</f>
        <v>0</v>
      </c>
      <c r="I38" s="129">
        <v>0.15</v>
      </c>
      <c r="J38" s="128">
        <f>0</f>
        <v>0</v>
      </c>
      <c r="L38" s="38"/>
    </row>
    <row r="39" spans="2:12" s="1" customFormat="1" ht="14.45" hidden="1" customHeight="1" x14ac:dyDescent="0.2">
      <c r="B39" s="38"/>
      <c r="E39" s="116" t="s">
        <v>51</v>
      </c>
      <c r="F39" s="128">
        <f>ROUND((SUM(BI124:BI153)),  2)</f>
        <v>0</v>
      </c>
      <c r="I39" s="129">
        <v>0</v>
      </c>
      <c r="J39" s="128">
        <f>0</f>
        <v>0</v>
      </c>
      <c r="L39" s="38"/>
    </row>
    <row r="40" spans="2:12" s="1" customFormat="1" ht="6.95" customHeight="1" x14ac:dyDescent="0.2">
      <c r="B40" s="38"/>
      <c r="I40" s="117"/>
      <c r="L40" s="38"/>
    </row>
    <row r="41" spans="2:12" s="1" customFormat="1" ht="25.35" customHeight="1" x14ac:dyDescent="0.2">
      <c r="B41" s="38"/>
      <c r="C41" s="130"/>
      <c r="D41" s="131" t="s">
        <v>52</v>
      </c>
      <c r="E41" s="132"/>
      <c r="F41" s="132"/>
      <c r="G41" s="133" t="s">
        <v>53</v>
      </c>
      <c r="H41" s="134" t="s">
        <v>54</v>
      </c>
      <c r="I41" s="135"/>
      <c r="J41" s="136">
        <f>SUM(J32:J39)</f>
        <v>0</v>
      </c>
      <c r="K41" s="137"/>
      <c r="L41" s="38"/>
    </row>
    <row r="42" spans="2:12" s="1" customFormat="1" ht="14.45" customHeight="1" x14ac:dyDescent="0.2">
      <c r="B42" s="38"/>
      <c r="I42" s="117"/>
      <c r="L42" s="38"/>
    </row>
    <row r="43" spans="2:12" ht="14.45" customHeight="1" x14ac:dyDescent="0.2">
      <c r="B43" s="20"/>
      <c r="L43" s="20"/>
    </row>
    <row r="44" spans="2:12" ht="14.45" customHeight="1" x14ac:dyDescent="0.2">
      <c r="B44" s="20"/>
      <c r="L44" s="20"/>
    </row>
    <row r="45" spans="2:12" ht="14.45" customHeight="1" x14ac:dyDescent="0.2">
      <c r="B45" s="20"/>
      <c r="L45" s="20"/>
    </row>
    <row r="46" spans="2:12" ht="14.45" customHeight="1" x14ac:dyDescent="0.2">
      <c r="B46" s="20"/>
      <c r="L46" s="20"/>
    </row>
    <row r="47" spans="2:12" ht="14.45" customHeight="1" x14ac:dyDescent="0.2">
      <c r="B47" s="20"/>
      <c r="L47" s="20"/>
    </row>
    <row r="48" spans="2:12" ht="14.45" customHeight="1" x14ac:dyDescent="0.2">
      <c r="B48" s="20"/>
      <c r="L48" s="20"/>
    </row>
    <row r="49" spans="2:12" ht="14.45" customHeight="1" x14ac:dyDescent="0.2">
      <c r="B49" s="20"/>
      <c r="L49" s="20"/>
    </row>
    <row r="50" spans="2:12" s="1" customFormat="1" ht="14.45" customHeight="1" x14ac:dyDescent="0.2">
      <c r="B50" s="38"/>
      <c r="D50" s="138" t="s">
        <v>55</v>
      </c>
      <c r="E50" s="139"/>
      <c r="F50" s="139"/>
      <c r="G50" s="138" t="s">
        <v>56</v>
      </c>
      <c r="H50" s="139"/>
      <c r="I50" s="140"/>
      <c r="J50" s="139"/>
      <c r="K50" s="139"/>
      <c r="L50" s="38"/>
    </row>
    <row r="51" spans="2:12" ht="11.25" x14ac:dyDescent="0.2">
      <c r="B51" s="20"/>
      <c r="L51" s="20"/>
    </row>
    <row r="52" spans="2:12" ht="11.25" x14ac:dyDescent="0.2">
      <c r="B52" s="20"/>
      <c r="L52" s="20"/>
    </row>
    <row r="53" spans="2:12" ht="11.25" x14ac:dyDescent="0.2">
      <c r="B53" s="20"/>
      <c r="L53" s="20"/>
    </row>
    <row r="54" spans="2:12" ht="11.25" x14ac:dyDescent="0.2">
      <c r="B54" s="20"/>
      <c r="L54" s="20"/>
    </row>
    <row r="55" spans="2:12" ht="11.25" x14ac:dyDescent="0.2">
      <c r="B55" s="20"/>
      <c r="L55" s="20"/>
    </row>
    <row r="56" spans="2:12" ht="11.25" x14ac:dyDescent="0.2">
      <c r="B56" s="20"/>
      <c r="L56" s="20"/>
    </row>
    <row r="57" spans="2:12" ht="11.25" x14ac:dyDescent="0.2">
      <c r="B57" s="20"/>
      <c r="L57" s="20"/>
    </row>
    <row r="58" spans="2:12" ht="11.25" x14ac:dyDescent="0.2">
      <c r="B58" s="20"/>
      <c r="L58" s="20"/>
    </row>
    <row r="59" spans="2:12" ht="11.25" x14ac:dyDescent="0.2">
      <c r="B59" s="20"/>
      <c r="L59" s="20"/>
    </row>
    <row r="60" spans="2:12" ht="11.25" x14ac:dyDescent="0.2">
      <c r="B60" s="20"/>
      <c r="L60" s="20"/>
    </row>
    <row r="61" spans="2:12" s="1" customFormat="1" ht="12.75" x14ac:dyDescent="0.2">
      <c r="B61" s="38"/>
      <c r="D61" s="141" t="s">
        <v>57</v>
      </c>
      <c r="E61" s="142"/>
      <c r="F61" s="143" t="s">
        <v>58</v>
      </c>
      <c r="G61" s="141" t="s">
        <v>57</v>
      </c>
      <c r="H61" s="142"/>
      <c r="I61" s="144"/>
      <c r="J61" s="145" t="s">
        <v>58</v>
      </c>
      <c r="K61" s="142"/>
      <c r="L61" s="38"/>
    </row>
    <row r="62" spans="2:12" ht="11.25" x14ac:dyDescent="0.2">
      <c r="B62" s="20"/>
      <c r="L62" s="20"/>
    </row>
    <row r="63" spans="2:12" ht="11.25" x14ac:dyDescent="0.2">
      <c r="B63" s="20"/>
      <c r="L63" s="20"/>
    </row>
    <row r="64" spans="2:12" ht="11.25" x14ac:dyDescent="0.2">
      <c r="B64" s="20"/>
      <c r="L64" s="20"/>
    </row>
    <row r="65" spans="2:12" s="1" customFormat="1" ht="12.75" x14ac:dyDescent="0.2">
      <c r="B65" s="38"/>
      <c r="D65" s="138" t="s">
        <v>59</v>
      </c>
      <c r="E65" s="139"/>
      <c r="F65" s="139"/>
      <c r="G65" s="138" t="s">
        <v>60</v>
      </c>
      <c r="H65" s="139"/>
      <c r="I65" s="140"/>
      <c r="J65" s="139"/>
      <c r="K65" s="139"/>
      <c r="L65" s="38"/>
    </row>
    <row r="66" spans="2:12" ht="11.25" x14ac:dyDescent="0.2">
      <c r="B66" s="20"/>
      <c r="L66" s="20"/>
    </row>
    <row r="67" spans="2:12" ht="11.25" x14ac:dyDescent="0.2">
      <c r="B67" s="20"/>
      <c r="L67" s="20"/>
    </row>
    <row r="68" spans="2:12" ht="11.25" x14ac:dyDescent="0.2">
      <c r="B68" s="20"/>
      <c r="L68" s="20"/>
    </row>
    <row r="69" spans="2:12" ht="11.25" x14ac:dyDescent="0.2">
      <c r="B69" s="20"/>
      <c r="L69" s="20"/>
    </row>
    <row r="70" spans="2:12" ht="11.25" x14ac:dyDescent="0.2">
      <c r="B70" s="20"/>
      <c r="L70" s="20"/>
    </row>
    <row r="71" spans="2:12" ht="11.25" x14ac:dyDescent="0.2">
      <c r="B71" s="20"/>
      <c r="L71" s="20"/>
    </row>
    <row r="72" spans="2:12" ht="11.25" x14ac:dyDescent="0.2">
      <c r="B72" s="20"/>
      <c r="L72" s="20"/>
    </row>
    <row r="73" spans="2:12" ht="11.25" x14ac:dyDescent="0.2">
      <c r="B73" s="20"/>
      <c r="L73" s="20"/>
    </row>
    <row r="74" spans="2:12" ht="11.25" x14ac:dyDescent="0.2">
      <c r="B74" s="20"/>
      <c r="L74" s="20"/>
    </row>
    <row r="75" spans="2:12" ht="11.25" x14ac:dyDescent="0.2">
      <c r="B75" s="20"/>
      <c r="L75" s="20"/>
    </row>
    <row r="76" spans="2:12" s="1" customFormat="1" ht="12.75" x14ac:dyDescent="0.2">
      <c r="B76" s="38"/>
      <c r="D76" s="141" t="s">
        <v>57</v>
      </c>
      <c r="E76" s="142"/>
      <c r="F76" s="143" t="s">
        <v>58</v>
      </c>
      <c r="G76" s="141" t="s">
        <v>57</v>
      </c>
      <c r="H76" s="142"/>
      <c r="I76" s="144"/>
      <c r="J76" s="145" t="s">
        <v>58</v>
      </c>
      <c r="K76" s="142"/>
      <c r="L76" s="38"/>
    </row>
    <row r="77" spans="2:12" s="1" customFormat="1" ht="14.45" customHeight="1" x14ac:dyDescent="0.2">
      <c r="B77" s="146"/>
      <c r="C77" s="147"/>
      <c r="D77" s="147"/>
      <c r="E77" s="147"/>
      <c r="F77" s="147"/>
      <c r="G77" s="147"/>
      <c r="H77" s="147"/>
      <c r="I77" s="148"/>
      <c r="J77" s="147"/>
      <c r="K77" s="147"/>
      <c r="L77" s="38"/>
    </row>
    <row r="81" spans="2:12" s="1" customFormat="1" ht="6.95" customHeight="1" x14ac:dyDescent="0.2">
      <c r="B81" s="149"/>
      <c r="C81" s="150"/>
      <c r="D81" s="150"/>
      <c r="E81" s="150"/>
      <c r="F81" s="150"/>
      <c r="G81" s="150"/>
      <c r="H81" s="150"/>
      <c r="I81" s="151"/>
      <c r="J81" s="150"/>
      <c r="K81" s="150"/>
      <c r="L81" s="38"/>
    </row>
    <row r="82" spans="2:12" s="1" customFormat="1" ht="24.95" customHeight="1" x14ac:dyDescent="0.2">
      <c r="B82" s="34"/>
      <c r="C82" s="23" t="s">
        <v>113</v>
      </c>
      <c r="D82" s="35"/>
      <c r="E82" s="35"/>
      <c r="F82" s="35"/>
      <c r="G82" s="35"/>
      <c r="H82" s="35"/>
      <c r="I82" s="117"/>
      <c r="J82" s="35"/>
      <c r="K82" s="35"/>
      <c r="L82" s="38"/>
    </row>
    <row r="83" spans="2:12" s="1" customFormat="1" ht="6.95" customHeight="1" x14ac:dyDescent="0.2">
      <c r="B83" s="34"/>
      <c r="C83" s="35"/>
      <c r="D83" s="35"/>
      <c r="E83" s="35"/>
      <c r="F83" s="35"/>
      <c r="G83" s="35"/>
      <c r="H83" s="35"/>
      <c r="I83" s="117"/>
      <c r="J83" s="35"/>
      <c r="K83" s="35"/>
      <c r="L83" s="38"/>
    </row>
    <row r="84" spans="2:12" s="1" customFormat="1" ht="12" customHeight="1" x14ac:dyDescent="0.2">
      <c r="B84" s="34"/>
      <c r="C84" s="29" t="s">
        <v>16</v>
      </c>
      <c r="D84" s="35"/>
      <c r="E84" s="35"/>
      <c r="F84" s="35"/>
      <c r="G84" s="35"/>
      <c r="H84" s="35"/>
      <c r="I84" s="117"/>
      <c r="J84" s="35"/>
      <c r="K84" s="35"/>
      <c r="L84" s="38"/>
    </row>
    <row r="85" spans="2:12" s="1" customFormat="1" ht="16.5" customHeight="1" x14ac:dyDescent="0.2">
      <c r="B85" s="34"/>
      <c r="C85" s="35"/>
      <c r="D85" s="35"/>
      <c r="E85" s="325" t="str">
        <f>E7</f>
        <v>Úpravy ulice Sv.Čecha v Karviné-Fryštátě, 1.část</v>
      </c>
      <c r="F85" s="326"/>
      <c r="G85" s="326"/>
      <c r="H85" s="326"/>
      <c r="I85" s="117"/>
      <c r="J85" s="35"/>
      <c r="K85" s="35"/>
      <c r="L85" s="38"/>
    </row>
    <row r="86" spans="2:12" ht="12" customHeight="1" x14ac:dyDescent="0.2">
      <c r="B86" s="21"/>
      <c r="C86" s="29" t="s">
        <v>108</v>
      </c>
      <c r="D86" s="22"/>
      <c r="E86" s="22"/>
      <c r="F86" s="22"/>
      <c r="G86" s="22"/>
      <c r="H86" s="22"/>
      <c r="J86" s="22"/>
      <c r="K86" s="22"/>
      <c r="L86" s="20"/>
    </row>
    <row r="87" spans="2:12" s="1" customFormat="1" ht="16.5" customHeight="1" x14ac:dyDescent="0.2">
      <c r="B87" s="34"/>
      <c r="C87" s="35"/>
      <c r="D87" s="35"/>
      <c r="E87" s="325" t="s">
        <v>716</v>
      </c>
      <c r="F87" s="327"/>
      <c r="G87" s="327"/>
      <c r="H87" s="327"/>
      <c r="I87" s="117"/>
      <c r="J87" s="35"/>
      <c r="K87" s="35"/>
      <c r="L87" s="38"/>
    </row>
    <row r="88" spans="2:12" s="1" customFormat="1" ht="12" customHeight="1" x14ac:dyDescent="0.2">
      <c r="B88" s="34"/>
      <c r="C88" s="29" t="s">
        <v>110</v>
      </c>
      <c r="D88" s="35"/>
      <c r="E88" s="35"/>
      <c r="F88" s="35"/>
      <c r="G88" s="35"/>
      <c r="H88" s="35"/>
      <c r="I88" s="117"/>
      <c r="J88" s="35"/>
      <c r="K88" s="35"/>
      <c r="L88" s="38"/>
    </row>
    <row r="89" spans="2:12" s="1" customFormat="1" ht="16.5" customHeight="1" x14ac:dyDescent="0.2">
      <c r="B89" s="34"/>
      <c r="C89" s="35"/>
      <c r="D89" s="35"/>
      <c r="E89" s="293" t="str">
        <f>E11</f>
        <v>VON - Soupis prací - Vedlejší a ostatní náklady</v>
      </c>
      <c r="F89" s="327"/>
      <c r="G89" s="327"/>
      <c r="H89" s="327"/>
      <c r="I89" s="117"/>
      <c r="J89" s="35"/>
      <c r="K89" s="35"/>
      <c r="L89" s="38"/>
    </row>
    <row r="90" spans="2:12" s="1" customFormat="1" ht="6.95" customHeight="1" x14ac:dyDescent="0.2">
      <c r="B90" s="34"/>
      <c r="C90" s="35"/>
      <c r="D90" s="35"/>
      <c r="E90" s="35"/>
      <c r="F90" s="35"/>
      <c r="G90" s="35"/>
      <c r="H90" s="35"/>
      <c r="I90" s="117"/>
      <c r="J90" s="35"/>
      <c r="K90" s="35"/>
      <c r="L90" s="38"/>
    </row>
    <row r="91" spans="2:12" s="1" customFormat="1" ht="12" customHeight="1" x14ac:dyDescent="0.2">
      <c r="B91" s="34"/>
      <c r="C91" s="29" t="s">
        <v>22</v>
      </c>
      <c r="D91" s="35"/>
      <c r="E91" s="35"/>
      <c r="F91" s="27" t="str">
        <f>F14</f>
        <v>Karviná Fryštát</v>
      </c>
      <c r="G91" s="35"/>
      <c r="H91" s="35"/>
      <c r="I91" s="118" t="s">
        <v>24</v>
      </c>
      <c r="J91" s="61" t="str">
        <f>IF(J14="","",J14)</f>
        <v>16. 2. 2019</v>
      </c>
      <c r="K91" s="35"/>
      <c r="L91" s="38"/>
    </row>
    <row r="92" spans="2:12" s="1" customFormat="1" ht="6.95" customHeight="1" x14ac:dyDescent="0.2">
      <c r="B92" s="34"/>
      <c r="C92" s="35"/>
      <c r="D92" s="35"/>
      <c r="E92" s="35"/>
      <c r="F92" s="35"/>
      <c r="G92" s="35"/>
      <c r="H92" s="35"/>
      <c r="I92" s="117"/>
      <c r="J92" s="35"/>
      <c r="K92" s="35"/>
      <c r="L92" s="38"/>
    </row>
    <row r="93" spans="2:12" s="1" customFormat="1" ht="43.15" customHeight="1" x14ac:dyDescent="0.2">
      <c r="B93" s="34"/>
      <c r="C93" s="29" t="s">
        <v>26</v>
      </c>
      <c r="D93" s="35"/>
      <c r="E93" s="35"/>
      <c r="F93" s="27" t="str">
        <f>E17</f>
        <v>SMK-odbor majetkový</v>
      </c>
      <c r="G93" s="35"/>
      <c r="H93" s="35"/>
      <c r="I93" s="118" t="s">
        <v>34</v>
      </c>
      <c r="J93" s="32" t="str">
        <f>E23</f>
        <v>Ateliér ESO spolsr.o.,K.H.Máchy5203/33</v>
      </c>
      <c r="K93" s="35"/>
      <c r="L93" s="38"/>
    </row>
    <row r="94" spans="2:12" s="1" customFormat="1" ht="27.95" customHeight="1" x14ac:dyDescent="0.2">
      <c r="B94" s="34"/>
      <c r="C94" s="29" t="s">
        <v>32</v>
      </c>
      <c r="D94" s="35"/>
      <c r="E94" s="35"/>
      <c r="F94" s="27" t="str">
        <f>IF(E20="","",E20)</f>
        <v>Vyplň údaj</v>
      </c>
      <c r="G94" s="35"/>
      <c r="H94" s="35"/>
      <c r="I94" s="118" t="s">
        <v>39</v>
      </c>
      <c r="J94" s="32" t="str">
        <f>E26</f>
        <v>Ing. Miloslav v Karviné</v>
      </c>
      <c r="K94" s="35"/>
      <c r="L94" s="38"/>
    </row>
    <row r="95" spans="2:12" s="1" customFormat="1" ht="10.35" customHeight="1" x14ac:dyDescent="0.2">
      <c r="B95" s="34"/>
      <c r="C95" s="35"/>
      <c r="D95" s="35"/>
      <c r="E95" s="35"/>
      <c r="F95" s="35"/>
      <c r="G95" s="35"/>
      <c r="H95" s="35"/>
      <c r="I95" s="117"/>
      <c r="J95" s="35"/>
      <c r="K95" s="35"/>
      <c r="L95" s="38"/>
    </row>
    <row r="96" spans="2:12" s="1" customFormat="1" ht="29.25" customHeight="1" x14ac:dyDescent="0.2">
      <c r="B96" s="34"/>
      <c r="C96" s="152" t="s">
        <v>114</v>
      </c>
      <c r="D96" s="153"/>
      <c r="E96" s="153"/>
      <c r="F96" s="153"/>
      <c r="G96" s="153"/>
      <c r="H96" s="153"/>
      <c r="I96" s="154"/>
      <c r="J96" s="155" t="s">
        <v>115</v>
      </c>
      <c r="K96" s="153"/>
      <c r="L96" s="38"/>
    </row>
    <row r="97" spans="2:47" s="1" customFormat="1" ht="10.35" customHeight="1" x14ac:dyDescent="0.2">
      <c r="B97" s="34"/>
      <c r="C97" s="35"/>
      <c r="D97" s="35"/>
      <c r="E97" s="35"/>
      <c r="F97" s="35"/>
      <c r="G97" s="35"/>
      <c r="H97" s="35"/>
      <c r="I97" s="117"/>
      <c r="J97" s="35"/>
      <c r="K97" s="35"/>
      <c r="L97" s="38"/>
    </row>
    <row r="98" spans="2:47" s="1" customFormat="1" ht="22.9" customHeight="1" x14ac:dyDescent="0.2">
      <c r="B98" s="34"/>
      <c r="C98" s="156" t="s">
        <v>116</v>
      </c>
      <c r="D98" s="35"/>
      <c r="E98" s="35"/>
      <c r="F98" s="35"/>
      <c r="G98" s="35"/>
      <c r="H98" s="35"/>
      <c r="I98" s="117"/>
      <c r="J98" s="79">
        <f>J124</f>
        <v>0</v>
      </c>
      <c r="K98" s="35"/>
      <c r="L98" s="38"/>
      <c r="AU98" s="17" t="s">
        <v>117</v>
      </c>
    </row>
    <row r="99" spans="2:47" s="8" customFormat="1" ht="24.95" customHeight="1" x14ac:dyDescent="0.2">
      <c r="B99" s="157"/>
      <c r="C99" s="158"/>
      <c r="D99" s="159" t="s">
        <v>718</v>
      </c>
      <c r="E99" s="160"/>
      <c r="F99" s="160"/>
      <c r="G99" s="160"/>
      <c r="H99" s="160"/>
      <c r="I99" s="161"/>
      <c r="J99" s="162">
        <f>J125</f>
        <v>0</v>
      </c>
      <c r="K99" s="158"/>
      <c r="L99" s="163"/>
    </row>
    <row r="100" spans="2:47" s="9" customFormat="1" ht="19.899999999999999" customHeight="1" x14ac:dyDescent="0.2">
      <c r="B100" s="164"/>
      <c r="C100" s="99"/>
      <c r="D100" s="165" t="s">
        <v>719</v>
      </c>
      <c r="E100" s="166"/>
      <c r="F100" s="166"/>
      <c r="G100" s="166"/>
      <c r="H100" s="166"/>
      <c r="I100" s="167"/>
      <c r="J100" s="168">
        <f>J126</f>
        <v>0</v>
      </c>
      <c r="K100" s="99"/>
      <c r="L100" s="169"/>
    </row>
    <row r="101" spans="2:47" s="8" customFormat="1" ht="24.95" customHeight="1" x14ac:dyDescent="0.2">
      <c r="B101" s="157"/>
      <c r="C101" s="158"/>
      <c r="D101" s="159" t="s">
        <v>720</v>
      </c>
      <c r="E101" s="160"/>
      <c r="F101" s="160"/>
      <c r="G101" s="160"/>
      <c r="H101" s="160"/>
      <c r="I101" s="161"/>
      <c r="J101" s="162">
        <f>J136</f>
        <v>0</v>
      </c>
      <c r="K101" s="158"/>
      <c r="L101" s="163"/>
    </row>
    <row r="102" spans="2:47" s="9" customFormat="1" ht="19.899999999999999" customHeight="1" x14ac:dyDescent="0.2">
      <c r="B102" s="164"/>
      <c r="C102" s="99"/>
      <c r="D102" s="165" t="s">
        <v>721</v>
      </c>
      <c r="E102" s="166"/>
      <c r="F102" s="166"/>
      <c r="G102" s="166"/>
      <c r="H102" s="166"/>
      <c r="I102" s="167"/>
      <c r="J102" s="168">
        <f>J137</f>
        <v>0</v>
      </c>
      <c r="K102" s="99"/>
      <c r="L102" s="169"/>
    </row>
    <row r="103" spans="2:47" s="1" customFormat="1" ht="21.75" customHeight="1" x14ac:dyDescent="0.2">
      <c r="B103" s="34"/>
      <c r="C103" s="35"/>
      <c r="D103" s="35"/>
      <c r="E103" s="35"/>
      <c r="F103" s="35"/>
      <c r="G103" s="35"/>
      <c r="H103" s="35"/>
      <c r="I103" s="117"/>
      <c r="J103" s="35"/>
      <c r="K103" s="35"/>
      <c r="L103" s="38"/>
    </row>
    <row r="104" spans="2:47" s="1" customFormat="1" ht="6.95" customHeight="1" x14ac:dyDescent="0.2">
      <c r="B104" s="49"/>
      <c r="C104" s="50"/>
      <c r="D104" s="50"/>
      <c r="E104" s="50"/>
      <c r="F104" s="50"/>
      <c r="G104" s="50"/>
      <c r="H104" s="50"/>
      <c r="I104" s="148"/>
      <c r="J104" s="50"/>
      <c r="K104" s="50"/>
      <c r="L104" s="38"/>
    </row>
    <row r="108" spans="2:47" s="1" customFormat="1" ht="6.95" customHeight="1" x14ac:dyDescent="0.2">
      <c r="B108" s="51"/>
      <c r="C108" s="52"/>
      <c r="D108" s="52"/>
      <c r="E108" s="52"/>
      <c r="F108" s="52"/>
      <c r="G108" s="52"/>
      <c r="H108" s="52"/>
      <c r="I108" s="151"/>
      <c r="J108" s="52"/>
      <c r="K108" s="52"/>
      <c r="L108" s="38"/>
    </row>
    <row r="109" spans="2:47" s="1" customFormat="1" ht="24.95" customHeight="1" x14ac:dyDescent="0.2">
      <c r="B109" s="34"/>
      <c r="C109" s="23" t="s">
        <v>140</v>
      </c>
      <c r="D109" s="35"/>
      <c r="E109" s="35"/>
      <c r="F109" s="35"/>
      <c r="G109" s="35"/>
      <c r="H109" s="35"/>
      <c r="I109" s="117"/>
      <c r="J109" s="35"/>
      <c r="K109" s="35"/>
      <c r="L109" s="38"/>
    </row>
    <row r="110" spans="2:47" s="1" customFormat="1" ht="6.95" customHeight="1" x14ac:dyDescent="0.2">
      <c r="B110" s="34"/>
      <c r="C110" s="35"/>
      <c r="D110" s="35"/>
      <c r="E110" s="35"/>
      <c r="F110" s="35"/>
      <c r="G110" s="35"/>
      <c r="H110" s="35"/>
      <c r="I110" s="117"/>
      <c r="J110" s="35"/>
      <c r="K110" s="35"/>
      <c r="L110" s="38"/>
    </row>
    <row r="111" spans="2:47" s="1" customFormat="1" ht="12" customHeight="1" x14ac:dyDescent="0.2">
      <c r="B111" s="34"/>
      <c r="C111" s="29" t="s">
        <v>16</v>
      </c>
      <c r="D111" s="35"/>
      <c r="E111" s="35"/>
      <c r="F111" s="35"/>
      <c r="G111" s="35"/>
      <c r="H111" s="35"/>
      <c r="I111" s="117"/>
      <c r="J111" s="35"/>
      <c r="K111" s="35"/>
      <c r="L111" s="38"/>
    </row>
    <row r="112" spans="2:47" s="1" customFormat="1" ht="16.5" customHeight="1" x14ac:dyDescent="0.2">
      <c r="B112" s="34"/>
      <c r="C112" s="35"/>
      <c r="D112" s="35"/>
      <c r="E112" s="325" t="str">
        <f>E7</f>
        <v>Úpravy ulice Sv.Čecha v Karviné-Fryštátě, 1.část</v>
      </c>
      <c r="F112" s="326"/>
      <c r="G112" s="326"/>
      <c r="H112" s="326"/>
      <c r="I112" s="117"/>
      <c r="J112" s="35"/>
      <c r="K112" s="35"/>
      <c r="L112" s="38"/>
    </row>
    <row r="113" spans="2:65" ht="12" customHeight="1" x14ac:dyDescent="0.2">
      <c r="B113" s="21"/>
      <c r="C113" s="29" t="s">
        <v>108</v>
      </c>
      <c r="D113" s="22"/>
      <c r="E113" s="22"/>
      <c r="F113" s="22"/>
      <c r="G113" s="22"/>
      <c r="H113" s="22"/>
      <c r="J113" s="22"/>
      <c r="K113" s="22"/>
      <c r="L113" s="20"/>
    </row>
    <row r="114" spans="2:65" s="1" customFormat="1" ht="16.5" customHeight="1" x14ac:dyDescent="0.2">
      <c r="B114" s="34"/>
      <c r="C114" s="35"/>
      <c r="D114" s="35"/>
      <c r="E114" s="325" t="s">
        <v>716</v>
      </c>
      <c r="F114" s="327"/>
      <c r="G114" s="327"/>
      <c r="H114" s="327"/>
      <c r="I114" s="117"/>
      <c r="J114" s="35"/>
      <c r="K114" s="35"/>
      <c r="L114" s="38"/>
    </row>
    <row r="115" spans="2:65" s="1" customFormat="1" ht="12" customHeight="1" x14ac:dyDescent="0.2">
      <c r="B115" s="34"/>
      <c r="C115" s="29" t="s">
        <v>110</v>
      </c>
      <c r="D115" s="35"/>
      <c r="E115" s="35"/>
      <c r="F115" s="35"/>
      <c r="G115" s="35"/>
      <c r="H115" s="35"/>
      <c r="I115" s="117"/>
      <c r="J115" s="35"/>
      <c r="K115" s="35"/>
      <c r="L115" s="38"/>
    </row>
    <row r="116" spans="2:65" s="1" customFormat="1" ht="16.5" customHeight="1" x14ac:dyDescent="0.2">
      <c r="B116" s="34"/>
      <c r="C116" s="35"/>
      <c r="D116" s="35"/>
      <c r="E116" s="293" t="str">
        <f>E11</f>
        <v>VON - Soupis prací - Vedlejší a ostatní náklady</v>
      </c>
      <c r="F116" s="327"/>
      <c r="G116" s="327"/>
      <c r="H116" s="327"/>
      <c r="I116" s="117"/>
      <c r="J116" s="35"/>
      <c r="K116" s="35"/>
      <c r="L116" s="38"/>
    </row>
    <row r="117" spans="2:65" s="1" customFormat="1" ht="6.95" customHeight="1" x14ac:dyDescent="0.2">
      <c r="B117" s="34"/>
      <c r="C117" s="35"/>
      <c r="D117" s="35"/>
      <c r="E117" s="35"/>
      <c r="F117" s="35"/>
      <c r="G117" s="35"/>
      <c r="H117" s="35"/>
      <c r="I117" s="117"/>
      <c r="J117" s="35"/>
      <c r="K117" s="35"/>
      <c r="L117" s="38"/>
    </row>
    <row r="118" spans="2:65" s="1" customFormat="1" ht="12" customHeight="1" x14ac:dyDescent="0.2">
      <c r="B118" s="34"/>
      <c r="C118" s="29" t="s">
        <v>22</v>
      </c>
      <c r="D118" s="35"/>
      <c r="E118" s="35"/>
      <c r="F118" s="27" t="str">
        <f>F14</f>
        <v>Karviná Fryštát</v>
      </c>
      <c r="G118" s="35"/>
      <c r="H118" s="35"/>
      <c r="I118" s="118" t="s">
        <v>24</v>
      </c>
      <c r="J118" s="61" t="str">
        <f>IF(J14="","",J14)</f>
        <v>16. 2. 2019</v>
      </c>
      <c r="K118" s="35"/>
      <c r="L118" s="38"/>
    </row>
    <row r="119" spans="2:65" s="1" customFormat="1" ht="6.95" customHeight="1" x14ac:dyDescent="0.2">
      <c r="B119" s="34"/>
      <c r="C119" s="35"/>
      <c r="D119" s="35"/>
      <c r="E119" s="35"/>
      <c r="F119" s="35"/>
      <c r="G119" s="35"/>
      <c r="H119" s="35"/>
      <c r="I119" s="117"/>
      <c r="J119" s="35"/>
      <c r="K119" s="35"/>
      <c r="L119" s="38"/>
    </row>
    <row r="120" spans="2:65" s="1" customFormat="1" ht="43.15" customHeight="1" x14ac:dyDescent="0.2">
      <c r="B120" s="34"/>
      <c r="C120" s="29" t="s">
        <v>26</v>
      </c>
      <c r="D120" s="35"/>
      <c r="E120" s="35"/>
      <c r="F120" s="27" t="str">
        <f>E17</f>
        <v>SMK-odbor majetkový</v>
      </c>
      <c r="G120" s="35"/>
      <c r="H120" s="35"/>
      <c r="I120" s="118" t="s">
        <v>34</v>
      </c>
      <c r="J120" s="32" t="str">
        <f>E23</f>
        <v>Ateliér ESO spolsr.o.,K.H.Máchy5203/33</v>
      </c>
      <c r="K120" s="35"/>
      <c r="L120" s="38"/>
    </row>
    <row r="121" spans="2:65" s="1" customFormat="1" ht="27.95" customHeight="1" x14ac:dyDescent="0.2">
      <c r="B121" s="34"/>
      <c r="C121" s="29" t="s">
        <v>32</v>
      </c>
      <c r="D121" s="35"/>
      <c r="E121" s="35"/>
      <c r="F121" s="27" t="str">
        <f>IF(E20="","",E20)</f>
        <v>Vyplň údaj</v>
      </c>
      <c r="G121" s="35"/>
      <c r="H121" s="35"/>
      <c r="I121" s="118" t="s">
        <v>39</v>
      </c>
      <c r="J121" s="32" t="str">
        <f>E26</f>
        <v>Ing. Miloslav v Karviné</v>
      </c>
      <c r="K121" s="35"/>
      <c r="L121" s="38"/>
    </row>
    <row r="122" spans="2:65" s="1" customFormat="1" ht="10.35" customHeight="1" x14ac:dyDescent="0.2">
      <c r="B122" s="34"/>
      <c r="C122" s="35"/>
      <c r="D122" s="35"/>
      <c r="E122" s="35"/>
      <c r="F122" s="35"/>
      <c r="G122" s="35"/>
      <c r="H122" s="35"/>
      <c r="I122" s="117"/>
      <c r="J122" s="35"/>
      <c r="K122" s="35"/>
      <c r="L122" s="38"/>
    </row>
    <row r="123" spans="2:65" s="10" customFormat="1" ht="29.25" customHeight="1" x14ac:dyDescent="0.2">
      <c r="B123" s="170"/>
      <c r="C123" s="171" t="s">
        <v>141</v>
      </c>
      <c r="D123" s="172" t="s">
        <v>67</v>
      </c>
      <c r="E123" s="172" t="s">
        <v>63</v>
      </c>
      <c r="F123" s="172" t="s">
        <v>64</v>
      </c>
      <c r="G123" s="172" t="s">
        <v>142</v>
      </c>
      <c r="H123" s="172" t="s">
        <v>143</v>
      </c>
      <c r="I123" s="173" t="s">
        <v>144</v>
      </c>
      <c r="J123" s="172" t="s">
        <v>115</v>
      </c>
      <c r="K123" s="174" t="s">
        <v>145</v>
      </c>
      <c r="L123" s="175"/>
      <c r="M123" s="70" t="s">
        <v>1</v>
      </c>
      <c r="N123" s="71" t="s">
        <v>46</v>
      </c>
      <c r="O123" s="71" t="s">
        <v>146</v>
      </c>
      <c r="P123" s="71" t="s">
        <v>147</v>
      </c>
      <c r="Q123" s="71" t="s">
        <v>148</v>
      </c>
      <c r="R123" s="71" t="s">
        <v>149</v>
      </c>
      <c r="S123" s="71" t="s">
        <v>150</v>
      </c>
      <c r="T123" s="72" t="s">
        <v>151</v>
      </c>
    </row>
    <row r="124" spans="2:65" s="1" customFormat="1" ht="22.9" customHeight="1" x14ac:dyDescent="0.25">
      <c r="B124" s="34"/>
      <c r="C124" s="77" t="s">
        <v>152</v>
      </c>
      <c r="D124" s="35"/>
      <c r="E124" s="35"/>
      <c r="F124" s="35"/>
      <c r="G124" s="35"/>
      <c r="H124" s="35"/>
      <c r="I124" s="117"/>
      <c r="J124" s="176">
        <f>BK124</f>
        <v>0</v>
      </c>
      <c r="K124" s="35"/>
      <c r="L124" s="38"/>
      <c r="M124" s="73"/>
      <c r="N124" s="74"/>
      <c r="O124" s="74"/>
      <c r="P124" s="177">
        <f>P125+P136</f>
        <v>0</v>
      </c>
      <c r="Q124" s="74"/>
      <c r="R124" s="177">
        <f>R125+R136</f>
        <v>0</v>
      </c>
      <c r="S124" s="74"/>
      <c r="T124" s="178">
        <f>T125+T136</f>
        <v>0</v>
      </c>
      <c r="AT124" s="17" t="s">
        <v>81</v>
      </c>
      <c r="AU124" s="17" t="s">
        <v>117</v>
      </c>
      <c r="BK124" s="179">
        <f>BK125+BK136</f>
        <v>0</v>
      </c>
    </row>
    <row r="125" spans="2:65" s="11" customFormat="1" ht="25.9" customHeight="1" x14ac:dyDescent="0.2">
      <c r="B125" s="180"/>
      <c r="C125" s="181"/>
      <c r="D125" s="182" t="s">
        <v>81</v>
      </c>
      <c r="E125" s="183" t="s">
        <v>722</v>
      </c>
      <c r="F125" s="183" t="s">
        <v>723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P126</f>
        <v>0</v>
      </c>
      <c r="Q125" s="188"/>
      <c r="R125" s="189">
        <f>R126</f>
        <v>0</v>
      </c>
      <c r="S125" s="188"/>
      <c r="T125" s="190">
        <f>T126</f>
        <v>0</v>
      </c>
      <c r="AR125" s="191" t="s">
        <v>164</v>
      </c>
      <c r="AT125" s="192" t="s">
        <v>81</v>
      </c>
      <c r="AU125" s="192" t="s">
        <v>82</v>
      </c>
      <c r="AY125" s="191" t="s">
        <v>155</v>
      </c>
      <c r="BK125" s="193">
        <f>BK126</f>
        <v>0</v>
      </c>
    </row>
    <row r="126" spans="2:65" s="11" customFormat="1" ht="22.9" customHeight="1" x14ac:dyDescent="0.2">
      <c r="B126" s="180"/>
      <c r="C126" s="181"/>
      <c r="D126" s="182" t="s">
        <v>81</v>
      </c>
      <c r="E126" s="194" t="s">
        <v>724</v>
      </c>
      <c r="F126" s="194" t="s">
        <v>723</v>
      </c>
      <c r="G126" s="181"/>
      <c r="H126" s="181"/>
      <c r="I126" s="184"/>
      <c r="J126" s="195">
        <f>BK126</f>
        <v>0</v>
      </c>
      <c r="K126" s="181"/>
      <c r="L126" s="186"/>
      <c r="M126" s="187"/>
      <c r="N126" s="188"/>
      <c r="O126" s="188"/>
      <c r="P126" s="189">
        <f>SUM(P127:P135)</f>
        <v>0</v>
      </c>
      <c r="Q126" s="188"/>
      <c r="R126" s="189">
        <f>SUM(R127:R135)</f>
        <v>0</v>
      </c>
      <c r="S126" s="188"/>
      <c r="T126" s="190">
        <f>SUM(T127:T135)</f>
        <v>0</v>
      </c>
      <c r="AR126" s="191" t="s">
        <v>164</v>
      </c>
      <c r="AT126" s="192" t="s">
        <v>81</v>
      </c>
      <c r="AU126" s="192" t="s">
        <v>89</v>
      </c>
      <c r="AY126" s="191" t="s">
        <v>155</v>
      </c>
      <c r="BK126" s="193">
        <f>SUM(BK127:BK135)</f>
        <v>0</v>
      </c>
    </row>
    <row r="127" spans="2:65" s="1" customFormat="1" ht="16.5" customHeight="1" x14ac:dyDescent="0.2">
      <c r="B127" s="34"/>
      <c r="C127" s="196" t="s">
        <v>89</v>
      </c>
      <c r="D127" s="196" t="s">
        <v>159</v>
      </c>
      <c r="E127" s="197" t="s">
        <v>725</v>
      </c>
      <c r="F127" s="198" t="s">
        <v>726</v>
      </c>
      <c r="G127" s="199" t="s">
        <v>698</v>
      </c>
      <c r="H127" s="200">
        <v>1</v>
      </c>
      <c r="I127" s="201"/>
      <c r="J127" s="202">
        <f>ROUND(I127*H127,2)</f>
        <v>0</v>
      </c>
      <c r="K127" s="198" t="s">
        <v>1</v>
      </c>
      <c r="L127" s="38"/>
      <c r="M127" s="203" t="s">
        <v>1</v>
      </c>
      <c r="N127" s="204" t="s">
        <v>47</v>
      </c>
      <c r="O127" s="66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AR127" s="207" t="s">
        <v>164</v>
      </c>
      <c r="AT127" s="207" t="s">
        <v>159</v>
      </c>
      <c r="AU127" s="207" t="s">
        <v>91</v>
      </c>
      <c r="AY127" s="17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7" t="s">
        <v>89</v>
      </c>
      <c r="BK127" s="208">
        <f>ROUND(I127*H127,2)</f>
        <v>0</v>
      </c>
      <c r="BL127" s="17" t="s">
        <v>164</v>
      </c>
      <c r="BM127" s="207" t="s">
        <v>727</v>
      </c>
    </row>
    <row r="128" spans="2:65" s="12" customFormat="1" ht="11.25" x14ac:dyDescent="0.2">
      <c r="B128" s="209"/>
      <c r="C128" s="210"/>
      <c r="D128" s="211" t="s">
        <v>167</v>
      </c>
      <c r="E128" s="212" t="s">
        <v>1</v>
      </c>
      <c r="F128" s="213" t="s">
        <v>728</v>
      </c>
      <c r="G128" s="210"/>
      <c r="H128" s="212" t="s">
        <v>1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167</v>
      </c>
      <c r="AU128" s="219" t="s">
        <v>91</v>
      </c>
      <c r="AV128" s="12" t="s">
        <v>89</v>
      </c>
      <c r="AW128" s="12" t="s">
        <v>38</v>
      </c>
      <c r="AX128" s="12" t="s">
        <v>82</v>
      </c>
      <c r="AY128" s="219" t="s">
        <v>155</v>
      </c>
    </row>
    <row r="129" spans="2:65" s="12" customFormat="1" ht="11.25" x14ac:dyDescent="0.2">
      <c r="B129" s="209"/>
      <c r="C129" s="210"/>
      <c r="D129" s="211" t="s">
        <v>167</v>
      </c>
      <c r="E129" s="212" t="s">
        <v>1</v>
      </c>
      <c r="F129" s="213" t="s">
        <v>729</v>
      </c>
      <c r="G129" s="210"/>
      <c r="H129" s="212" t="s">
        <v>1</v>
      </c>
      <c r="I129" s="214"/>
      <c r="J129" s="210"/>
      <c r="K129" s="210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167</v>
      </c>
      <c r="AU129" s="219" t="s">
        <v>91</v>
      </c>
      <c r="AV129" s="12" t="s">
        <v>89</v>
      </c>
      <c r="AW129" s="12" t="s">
        <v>38</v>
      </c>
      <c r="AX129" s="12" t="s">
        <v>82</v>
      </c>
      <c r="AY129" s="219" t="s">
        <v>155</v>
      </c>
    </row>
    <row r="130" spans="2:65" s="12" customFormat="1" ht="11.25" x14ac:dyDescent="0.2">
      <c r="B130" s="209"/>
      <c r="C130" s="210"/>
      <c r="D130" s="211" t="s">
        <v>167</v>
      </c>
      <c r="E130" s="212" t="s">
        <v>1</v>
      </c>
      <c r="F130" s="213" t="s">
        <v>730</v>
      </c>
      <c r="G130" s="210"/>
      <c r="H130" s="212" t="s">
        <v>1</v>
      </c>
      <c r="I130" s="214"/>
      <c r="J130" s="210"/>
      <c r="K130" s="210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167</v>
      </c>
      <c r="AU130" s="219" t="s">
        <v>91</v>
      </c>
      <c r="AV130" s="12" t="s">
        <v>89</v>
      </c>
      <c r="AW130" s="12" t="s">
        <v>38</v>
      </c>
      <c r="AX130" s="12" t="s">
        <v>82</v>
      </c>
      <c r="AY130" s="219" t="s">
        <v>155</v>
      </c>
    </row>
    <row r="131" spans="2:65" s="13" customFormat="1" ht="11.25" x14ac:dyDescent="0.2">
      <c r="B131" s="220"/>
      <c r="C131" s="221"/>
      <c r="D131" s="211" t="s">
        <v>167</v>
      </c>
      <c r="E131" s="222" t="s">
        <v>1</v>
      </c>
      <c r="F131" s="223" t="s">
        <v>89</v>
      </c>
      <c r="G131" s="221"/>
      <c r="H131" s="224">
        <v>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167</v>
      </c>
      <c r="AU131" s="230" t="s">
        <v>91</v>
      </c>
      <c r="AV131" s="13" t="s">
        <v>91</v>
      </c>
      <c r="AW131" s="13" t="s">
        <v>38</v>
      </c>
      <c r="AX131" s="13" t="s">
        <v>89</v>
      </c>
      <c r="AY131" s="230" t="s">
        <v>155</v>
      </c>
    </row>
    <row r="132" spans="2:65" s="1" customFormat="1" ht="16.5" customHeight="1" x14ac:dyDescent="0.2">
      <c r="B132" s="34"/>
      <c r="C132" s="196" t="s">
        <v>91</v>
      </c>
      <c r="D132" s="196" t="s">
        <v>159</v>
      </c>
      <c r="E132" s="197" t="s">
        <v>731</v>
      </c>
      <c r="F132" s="198" t="s">
        <v>732</v>
      </c>
      <c r="G132" s="199" t="s">
        <v>698</v>
      </c>
      <c r="H132" s="200">
        <v>1</v>
      </c>
      <c r="I132" s="201"/>
      <c r="J132" s="202">
        <f>ROUND(I132*H132,2)</f>
        <v>0</v>
      </c>
      <c r="K132" s="198" t="s">
        <v>1</v>
      </c>
      <c r="L132" s="38"/>
      <c r="M132" s="203" t="s">
        <v>1</v>
      </c>
      <c r="N132" s="204" t="s">
        <v>47</v>
      </c>
      <c r="O132" s="66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AR132" s="207" t="s">
        <v>164</v>
      </c>
      <c r="AT132" s="207" t="s">
        <v>159</v>
      </c>
      <c r="AU132" s="207" t="s">
        <v>91</v>
      </c>
      <c r="AY132" s="17" t="s">
        <v>155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7" t="s">
        <v>89</v>
      </c>
      <c r="BK132" s="208">
        <f>ROUND(I132*H132,2)</f>
        <v>0</v>
      </c>
      <c r="BL132" s="17" t="s">
        <v>164</v>
      </c>
      <c r="BM132" s="207" t="s">
        <v>733</v>
      </c>
    </row>
    <row r="133" spans="2:65" s="13" customFormat="1" ht="11.25" x14ac:dyDescent="0.2">
      <c r="B133" s="220"/>
      <c r="C133" s="221"/>
      <c r="D133" s="211" t="s">
        <v>167</v>
      </c>
      <c r="E133" s="222" t="s">
        <v>1</v>
      </c>
      <c r="F133" s="223" t="s">
        <v>89</v>
      </c>
      <c r="G133" s="221"/>
      <c r="H133" s="224">
        <v>1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167</v>
      </c>
      <c r="AU133" s="230" t="s">
        <v>91</v>
      </c>
      <c r="AV133" s="13" t="s">
        <v>91</v>
      </c>
      <c r="AW133" s="13" t="s">
        <v>38</v>
      </c>
      <c r="AX133" s="13" t="s">
        <v>89</v>
      </c>
      <c r="AY133" s="230" t="s">
        <v>155</v>
      </c>
    </row>
    <row r="134" spans="2:65" s="1" customFormat="1" ht="16.5" customHeight="1" x14ac:dyDescent="0.2">
      <c r="B134" s="34"/>
      <c r="C134" s="196" t="s">
        <v>165</v>
      </c>
      <c r="D134" s="196" t="s">
        <v>159</v>
      </c>
      <c r="E134" s="197" t="s">
        <v>734</v>
      </c>
      <c r="F134" s="198" t="s">
        <v>735</v>
      </c>
      <c r="G134" s="199" t="s">
        <v>698</v>
      </c>
      <c r="H134" s="200">
        <v>1</v>
      </c>
      <c r="I134" s="201"/>
      <c r="J134" s="202">
        <f>ROUND(I134*H134,2)</f>
        <v>0</v>
      </c>
      <c r="K134" s="198" t="s">
        <v>1</v>
      </c>
      <c r="L134" s="38"/>
      <c r="M134" s="203" t="s">
        <v>1</v>
      </c>
      <c r="N134" s="204" t="s">
        <v>47</v>
      </c>
      <c r="O134" s="66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AR134" s="207" t="s">
        <v>164</v>
      </c>
      <c r="AT134" s="207" t="s">
        <v>159</v>
      </c>
      <c r="AU134" s="207" t="s">
        <v>91</v>
      </c>
      <c r="AY134" s="17" t="s">
        <v>155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89</v>
      </c>
      <c r="BK134" s="208">
        <f>ROUND(I134*H134,2)</f>
        <v>0</v>
      </c>
      <c r="BL134" s="17" t="s">
        <v>164</v>
      </c>
      <c r="BM134" s="207" t="s">
        <v>736</v>
      </c>
    </row>
    <row r="135" spans="2:65" s="13" customFormat="1" ht="11.25" x14ac:dyDescent="0.2">
      <c r="B135" s="220"/>
      <c r="C135" s="221"/>
      <c r="D135" s="211" t="s">
        <v>167</v>
      </c>
      <c r="E135" s="222" t="s">
        <v>1</v>
      </c>
      <c r="F135" s="223" t="s">
        <v>89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167</v>
      </c>
      <c r="AU135" s="230" t="s">
        <v>91</v>
      </c>
      <c r="AV135" s="13" t="s">
        <v>91</v>
      </c>
      <c r="AW135" s="13" t="s">
        <v>38</v>
      </c>
      <c r="AX135" s="13" t="s">
        <v>89</v>
      </c>
      <c r="AY135" s="230" t="s">
        <v>155</v>
      </c>
    </row>
    <row r="136" spans="2:65" s="11" customFormat="1" ht="25.9" customHeight="1" x14ac:dyDescent="0.2">
      <c r="B136" s="180"/>
      <c r="C136" s="181"/>
      <c r="D136" s="182" t="s">
        <v>81</v>
      </c>
      <c r="E136" s="183" t="s">
        <v>737</v>
      </c>
      <c r="F136" s="183" t="s">
        <v>738</v>
      </c>
      <c r="G136" s="181"/>
      <c r="H136" s="181"/>
      <c r="I136" s="184"/>
      <c r="J136" s="185">
        <f>BK136</f>
        <v>0</v>
      </c>
      <c r="K136" s="181"/>
      <c r="L136" s="186"/>
      <c r="M136" s="187"/>
      <c r="N136" s="188"/>
      <c r="O136" s="188"/>
      <c r="P136" s="189">
        <f>P137</f>
        <v>0</v>
      </c>
      <c r="Q136" s="188"/>
      <c r="R136" s="189">
        <f>R137</f>
        <v>0</v>
      </c>
      <c r="S136" s="188"/>
      <c r="T136" s="190">
        <f>T137</f>
        <v>0</v>
      </c>
      <c r="AR136" s="191" t="s">
        <v>182</v>
      </c>
      <c r="AT136" s="192" t="s">
        <v>81</v>
      </c>
      <c r="AU136" s="192" t="s">
        <v>82</v>
      </c>
      <c r="AY136" s="191" t="s">
        <v>155</v>
      </c>
      <c r="BK136" s="193">
        <f>BK137</f>
        <v>0</v>
      </c>
    </row>
    <row r="137" spans="2:65" s="11" customFormat="1" ht="22.9" customHeight="1" x14ac:dyDescent="0.2">
      <c r="B137" s="180"/>
      <c r="C137" s="181"/>
      <c r="D137" s="182" t="s">
        <v>81</v>
      </c>
      <c r="E137" s="194" t="s">
        <v>82</v>
      </c>
      <c r="F137" s="194" t="s">
        <v>738</v>
      </c>
      <c r="G137" s="181"/>
      <c r="H137" s="181"/>
      <c r="I137" s="184"/>
      <c r="J137" s="195">
        <f>BK137</f>
        <v>0</v>
      </c>
      <c r="K137" s="181"/>
      <c r="L137" s="186"/>
      <c r="M137" s="187"/>
      <c r="N137" s="188"/>
      <c r="O137" s="188"/>
      <c r="P137" s="189">
        <f>SUM(P138:P153)</f>
        <v>0</v>
      </c>
      <c r="Q137" s="188"/>
      <c r="R137" s="189">
        <f>SUM(R138:R153)</f>
        <v>0</v>
      </c>
      <c r="S137" s="188"/>
      <c r="T137" s="190">
        <f>SUM(T138:T153)</f>
        <v>0</v>
      </c>
      <c r="AR137" s="191" t="s">
        <v>182</v>
      </c>
      <c r="AT137" s="192" t="s">
        <v>81</v>
      </c>
      <c r="AU137" s="192" t="s">
        <v>89</v>
      </c>
      <c r="AY137" s="191" t="s">
        <v>155</v>
      </c>
      <c r="BK137" s="193">
        <f>SUM(BK138:BK153)</f>
        <v>0</v>
      </c>
    </row>
    <row r="138" spans="2:65" s="1" customFormat="1" ht="16.5" customHeight="1" x14ac:dyDescent="0.2">
      <c r="B138" s="34"/>
      <c r="C138" s="196" t="s">
        <v>164</v>
      </c>
      <c r="D138" s="196" t="s">
        <v>159</v>
      </c>
      <c r="E138" s="197" t="s">
        <v>739</v>
      </c>
      <c r="F138" s="198" t="s">
        <v>740</v>
      </c>
      <c r="G138" s="199" t="s">
        <v>698</v>
      </c>
      <c r="H138" s="200">
        <v>1</v>
      </c>
      <c r="I138" s="201"/>
      <c r="J138" s="202">
        <f>ROUND(I138*H138,2)</f>
        <v>0</v>
      </c>
      <c r="K138" s="198" t="s">
        <v>741</v>
      </c>
      <c r="L138" s="38"/>
      <c r="M138" s="203" t="s">
        <v>1</v>
      </c>
      <c r="N138" s="204" t="s">
        <v>47</v>
      </c>
      <c r="O138" s="66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AR138" s="207" t="s">
        <v>742</v>
      </c>
      <c r="AT138" s="207" t="s">
        <v>159</v>
      </c>
      <c r="AU138" s="207" t="s">
        <v>91</v>
      </c>
      <c r="AY138" s="17" t="s">
        <v>155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7" t="s">
        <v>89</v>
      </c>
      <c r="BK138" s="208">
        <f>ROUND(I138*H138,2)</f>
        <v>0</v>
      </c>
      <c r="BL138" s="17" t="s">
        <v>742</v>
      </c>
      <c r="BM138" s="207" t="s">
        <v>743</v>
      </c>
    </row>
    <row r="139" spans="2:65" s="12" customFormat="1" ht="11.25" x14ac:dyDescent="0.2">
      <c r="B139" s="209"/>
      <c r="C139" s="210"/>
      <c r="D139" s="211" t="s">
        <v>167</v>
      </c>
      <c r="E139" s="212" t="s">
        <v>1</v>
      </c>
      <c r="F139" s="213" t="s">
        <v>744</v>
      </c>
      <c r="G139" s="210"/>
      <c r="H139" s="212" t="s">
        <v>1</v>
      </c>
      <c r="I139" s="214"/>
      <c r="J139" s="210"/>
      <c r="K139" s="210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167</v>
      </c>
      <c r="AU139" s="219" t="s">
        <v>91</v>
      </c>
      <c r="AV139" s="12" t="s">
        <v>89</v>
      </c>
      <c r="AW139" s="12" t="s">
        <v>38</v>
      </c>
      <c r="AX139" s="12" t="s">
        <v>82</v>
      </c>
      <c r="AY139" s="219" t="s">
        <v>155</v>
      </c>
    </row>
    <row r="140" spans="2:65" s="13" customFormat="1" ht="11.25" x14ac:dyDescent="0.2">
      <c r="B140" s="220"/>
      <c r="C140" s="221"/>
      <c r="D140" s="211" t="s">
        <v>167</v>
      </c>
      <c r="E140" s="222" t="s">
        <v>1</v>
      </c>
      <c r="F140" s="223" t="s">
        <v>89</v>
      </c>
      <c r="G140" s="221"/>
      <c r="H140" s="224">
        <v>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167</v>
      </c>
      <c r="AU140" s="230" t="s">
        <v>91</v>
      </c>
      <c r="AV140" s="13" t="s">
        <v>91</v>
      </c>
      <c r="AW140" s="13" t="s">
        <v>38</v>
      </c>
      <c r="AX140" s="13" t="s">
        <v>89</v>
      </c>
      <c r="AY140" s="230" t="s">
        <v>155</v>
      </c>
    </row>
    <row r="141" spans="2:65" s="1" customFormat="1" ht="16.5" customHeight="1" x14ac:dyDescent="0.2">
      <c r="B141" s="34"/>
      <c r="C141" s="196" t="s">
        <v>182</v>
      </c>
      <c r="D141" s="196" t="s">
        <v>159</v>
      </c>
      <c r="E141" s="197" t="s">
        <v>745</v>
      </c>
      <c r="F141" s="198" t="s">
        <v>746</v>
      </c>
      <c r="G141" s="199" t="s">
        <v>698</v>
      </c>
      <c r="H141" s="200">
        <v>1</v>
      </c>
      <c r="I141" s="201"/>
      <c r="J141" s="202">
        <f>ROUND(I141*H141,2)</f>
        <v>0</v>
      </c>
      <c r="K141" s="198" t="s">
        <v>741</v>
      </c>
      <c r="L141" s="38"/>
      <c r="M141" s="203" t="s">
        <v>1</v>
      </c>
      <c r="N141" s="204" t="s">
        <v>47</v>
      </c>
      <c r="O141" s="66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AR141" s="207" t="s">
        <v>742</v>
      </c>
      <c r="AT141" s="207" t="s">
        <v>159</v>
      </c>
      <c r="AU141" s="207" t="s">
        <v>91</v>
      </c>
      <c r="AY141" s="17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7" t="s">
        <v>89</v>
      </c>
      <c r="BK141" s="208">
        <f>ROUND(I141*H141,2)</f>
        <v>0</v>
      </c>
      <c r="BL141" s="17" t="s">
        <v>742</v>
      </c>
      <c r="BM141" s="207" t="s">
        <v>747</v>
      </c>
    </row>
    <row r="142" spans="2:65" s="12" customFormat="1" ht="11.25" x14ac:dyDescent="0.2">
      <c r="B142" s="209"/>
      <c r="C142" s="210"/>
      <c r="D142" s="211" t="s">
        <v>167</v>
      </c>
      <c r="E142" s="212" t="s">
        <v>1</v>
      </c>
      <c r="F142" s="213" t="s">
        <v>748</v>
      </c>
      <c r="G142" s="210"/>
      <c r="H142" s="212" t="s">
        <v>1</v>
      </c>
      <c r="I142" s="214"/>
      <c r="J142" s="210"/>
      <c r="K142" s="210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167</v>
      </c>
      <c r="AU142" s="219" t="s">
        <v>91</v>
      </c>
      <c r="AV142" s="12" t="s">
        <v>89</v>
      </c>
      <c r="AW142" s="12" t="s">
        <v>38</v>
      </c>
      <c r="AX142" s="12" t="s">
        <v>82</v>
      </c>
      <c r="AY142" s="219" t="s">
        <v>155</v>
      </c>
    </row>
    <row r="143" spans="2:65" s="13" customFormat="1" ht="11.25" x14ac:dyDescent="0.2">
      <c r="B143" s="220"/>
      <c r="C143" s="221"/>
      <c r="D143" s="211" t="s">
        <v>167</v>
      </c>
      <c r="E143" s="222" t="s">
        <v>1</v>
      </c>
      <c r="F143" s="223" t="s">
        <v>89</v>
      </c>
      <c r="G143" s="221"/>
      <c r="H143" s="224">
        <v>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167</v>
      </c>
      <c r="AU143" s="230" t="s">
        <v>91</v>
      </c>
      <c r="AV143" s="13" t="s">
        <v>91</v>
      </c>
      <c r="AW143" s="13" t="s">
        <v>38</v>
      </c>
      <c r="AX143" s="13" t="s">
        <v>89</v>
      </c>
      <c r="AY143" s="230" t="s">
        <v>155</v>
      </c>
    </row>
    <row r="144" spans="2:65" s="1" customFormat="1" ht="16.5" customHeight="1" x14ac:dyDescent="0.2">
      <c r="B144" s="34"/>
      <c r="C144" s="196" t="s">
        <v>191</v>
      </c>
      <c r="D144" s="196" t="s">
        <v>159</v>
      </c>
      <c r="E144" s="197" t="s">
        <v>749</v>
      </c>
      <c r="F144" s="198" t="s">
        <v>750</v>
      </c>
      <c r="G144" s="199" t="s">
        <v>698</v>
      </c>
      <c r="H144" s="200">
        <v>1</v>
      </c>
      <c r="I144" s="201"/>
      <c r="J144" s="202">
        <f>ROUND(I144*H144,2)</f>
        <v>0</v>
      </c>
      <c r="K144" s="198" t="s">
        <v>1</v>
      </c>
      <c r="L144" s="38"/>
      <c r="M144" s="203" t="s">
        <v>1</v>
      </c>
      <c r="N144" s="204" t="s">
        <v>47</v>
      </c>
      <c r="O144" s="66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AR144" s="207" t="s">
        <v>164</v>
      </c>
      <c r="AT144" s="207" t="s">
        <v>159</v>
      </c>
      <c r="AU144" s="207" t="s">
        <v>91</v>
      </c>
      <c r="AY144" s="17" t="s">
        <v>155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89</v>
      </c>
      <c r="BK144" s="208">
        <f>ROUND(I144*H144,2)</f>
        <v>0</v>
      </c>
      <c r="BL144" s="17" t="s">
        <v>164</v>
      </c>
      <c r="BM144" s="207" t="s">
        <v>751</v>
      </c>
    </row>
    <row r="145" spans="2:65" s="12" customFormat="1" ht="11.25" x14ac:dyDescent="0.2">
      <c r="B145" s="209"/>
      <c r="C145" s="210"/>
      <c r="D145" s="211" t="s">
        <v>167</v>
      </c>
      <c r="E145" s="212" t="s">
        <v>1</v>
      </c>
      <c r="F145" s="213" t="s">
        <v>752</v>
      </c>
      <c r="G145" s="210"/>
      <c r="H145" s="212" t="s">
        <v>1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167</v>
      </c>
      <c r="AU145" s="219" t="s">
        <v>91</v>
      </c>
      <c r="AV145" s="12" t="s">
        <v>89</v>
      </c>
      <c r="AW145" s="12" t="s">
        <v>38</v>
      </c>
      <c r="AX145" s="12" t="s">
        <v>82</v>
      </c>
      <c r="AY145" s="219" t="s">
        <v>155</v>
      </c>
    </row>
    <row r="146" spans="2:65" s="13" customFormat="1" ht="11.25" x14ac:dyDescent="0.2">
      <c r="B146" s="220"/>
      <c r="C146" s="221"/>
      <c r="D146" s="211" t="s">
        <v>167</v>
      </c>
      <c r="E146" s="222" t="s">
        <v>1</v>
      </c>
      <c r="F146" s="223" t="s">
        <v>89</v>
      </c>
      <c r="G146" s="221"/>
      <c r="H146" s="224">
        <v>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167</v>
      </c>
      <c r="AU146" s="230" t="s">
        <v>91</v>
      </c>
      <c r="AV146" s="13" t="s">
        <v>91</v>
      </c>
      <c r="AW146" s="13" t="s">
        <v>38</v>
      </c>
      <c r="AX146" s="13" t="s">
        <v>89</v>
      </c>
      <c r="AY146" s="230" t="s">
        <v>155</v>
      </c>
    </row>
    <row r="147" spans="2:65" s="1" customFormat="1" ht="16.5" customHeight="1" x14ac:dyDescent="0.2">
      <c r="B147" s="34"/>
      <c r="C147" s="196" t="s">
        <v>197</v>
      </c>
      <c r="D147" s="196" t="s">
        <v>159</v>
      </c>
      <c r="E147" s="197" t="s">
        <v>753</v>
      </c>
      <c r="F147" s="198" t="s">
        <v>754</v>
      </c>
      <c r="G147" s="199" t="s">
        <v>698</v>
      </c>
      <c r="H147" s="200">
        <v>1</v>
      </c>
      <c r="I147" s="201"/>
      <c r="J147" s="202">
        <f>ROUND(I147*H147,2)</f>
        <v>0</v>
      </c>
      <c r="K147" s="198" t="s">
        <v>741</v>
      </c>
      <c r="L147" s="38"/>
      <c r="M147" s="203" t="s">
        <v>1</v>
      </c>
      <c r="N147" s="204" t="s">
        <v>47</v>
      </c>
      <c r="O147" s="66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AR147" s="207" t="s">
        <v>742</v>
      </c>
      <c r="AT147" s="207" t="s">
        <v>159</v>
      </c>
      <c r="AU147" s="207" t="s">
        <v>91</v>
      </c>
      <c r="AY147" s="17" t="s">
        <v>155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89</v>
      </c>
      <c r="BK147" s="208">
        <f>ROUND(I147*H147,2)</f>
        <v>0</v>
      </c>
      <c r="BL147" s="17" t="s">
        <v>742</v>
      </c>
      <c r="BM147" s="207" t="s">
        <v>755</v>
      </c>
    </row>
    <row r="148" spans="2:65" s="12" customFormat="1" ht="11.25" x14ac:dyDescent="0.2">
      <c r="B148" s="209"/>
      <c r="C148" s="210"/>
      <c r="D148" s="211" t="s">
        <v>167</v>
      </c>
      <c r="E148" s="212" t="s">
        <v>1</v>
      </c>
      <c r="F148" s="213" t="s">
        <v>756</v>
      </c>
      <c r="G148" s="210"/>
      <c r="H148" s="212" t="s">
        <v>1</v>
      </c>
      <c r="I148" s="214"/>
      <c r="J148" s="210"/>
      <c r="K148" s="210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167</v>
      </c>
      <c r="AU148" s="219" t="s">
        <v>91</v>
      </c>
      <c r="AV148" s="12" t="s">
        <v>89</v>
      </c>
      <c r="AW148" s="12" t="s">
        <v>38</v>
      </c>
      <c r="AX148" s="12" t="s">
        <v>82</v>
      </c>
      <c r="AY148" s="219" t="s">
        <v>155</v>
      </c>
    </row>
    <row r="149" spans="2:65" s="13" customFormat="1" ht="11.25" x14ac:dyDescent="0.2">
      <c r="B149" s="220"/>
      <c r="C149" s="221"/>
      <c r="D149" s="211" t="s">
        <v>167</v>
      </c>
      <c r="E149" s="222" t="s">
        <v>1</v>
      </c>
      <c r="F149" s="223" t="s">
        <v>89</v>
      </c>
      <c r="G149" s="221"/>
      <c r="H149" s="224">
        <v>1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167</v>
      </c>
      <c r="AU149" s="230" t="s">
        <v>91</v>
      </c>
      <c r="AV149" s="13" t="s">
        <v>91</v>
      </c>
      <c r="AW149" s="13" t="s">
        <v>38</v>
      </c>
      <c r="AX149" s="13" t="s">
        <v>89</v>
      </c>
      <c r="AY149" s="230" t="s">
        <v>155</v>
      </c>
    </row>
    <row r="150" spans="2:65" s="1" customFormat="1" ht="16.5" customHeight="1" x14ac:dyDescent="0.2">
      <c r="B150" s="34"/>
      <c r="C150" s="196" t="s">
        <v>202</v>
      </c>
      <c r="D150" s="196" t="s">
        <v>159</v>
      </c>
      <c r="E150" s="197" t="s">
        <v>757</v>
      </c>
      <c r="F150" s="198" t="s">
        <v>758</v>
      </c>
      <c r="G150" s="199" t="s">
        <v>698</v>
      </c>
      <c r="H150" s="200">
        <v>1</v>
      </c>
      <c r="I150" s="201"/>
      <c r="J150" s="202">
        <f>ROUND(I150*H150,2)</f>
        <v>0</v>
      </c>
      <c r="K150" s="198" t="s">
        <v>1</v>
      </c>
      <c r="L150" s="38"/>
      <c r="M150" s="203" t="s">
        <v>1</v>
      </c>
      <c r="N150" s="204" t="s">
        <v>47</v>
      </c>
      <c r="O150" s="66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AR150" s="207" t="s">
        <v>164</v>
      </c>
      <c r="AT150" s="207" t="s">
        <v>159</v>
      </c>
      <c r="AU150" s="207" t="s">
        <v>91</v>
      </c>
      <c r="AY150" s="17" t="s">
        <v>155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89</v>
      </c>
      <c r="BK150" s="208">
        <f>ROUND(I150*H150,2)</f>
        <v>0</v>
      </c>
      <c r="BL150" s="17" t="s">
        <v>164</v>
      </c>
      <c r="BM150" s="207" t="s">
        <v>759</v>
      </c>
    </row>
    <row r="151" spans="2:65" s="13" customFormat="1" ht="11.25" x14ac:dyDescent="0.2">
      <c r="B151" s="220"/>
      <c r="C151" s="221"/>
      <c r="D151" s="211" t="s">
        <v>167</v>
      </c>
      <c r="E151" s="222" t="s">
        <v>1</v>
      </c>
      <c r="F151" s="223" t="s">
        <v>89</v>
      </c>
      <c r="G151" s="221"/>
      <c r="H151" s="224">
        <v>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167</v>
      </c>
      <c r="AU151" s="230" t="s">
        <v>91</v>
      </c>
      <c r="AV151" s="13" t="s">
        <v>91</v>
      </c>
      <c r="AW151" s="13" t="s">
        <v>38</v>
      </c>
      <c r="AX151" s="13" t="s">
        <v>89</v>
      </c>
      <c r="AY151" s="230" t="s">
        <v>155</v>
      </c>
    </row>
    <row r="152" spans="2:65" s="1" customFormat="1" ht="16.5" customHeight="1" x14ac:dyDescent="0.2">
      <c r="B152" s="34"/>
      <c r="C152" s="196" t="s">
        <v>207</v>
      </c>
      <c r="D152" s="196" t="s">
        <v>159</v>
      </c>
      <c r="E152" s="197" t="s">
        <v>760</v>
      </c>
      <c r="F152" s="198" t="s">
        <v>761</v>
      </c>
      <c r="G152" s="199" t="s">
        <v>698</v>
      </c>
      <c r="H152" s="200">
        <v>1</v>
      </c>
      <c r="I152" s="201"/>
      <c r="J152" s="202">
        <f>ROUND(I152*H152,2)</f>
        <v>0</v>
      </c>
      <c r="K152" s="198" t="s">
        <v>1</v>
      </c>
      <c r="L152" s="38"/>
      <c r="M152" s="203" t="s">
        <v>1</v>
      </c>
      <c r="N152" s="204" t="s">
        <v>47</v>
      </c>
      <c r="O152" s="66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AR152" s="207" t="s">
        <v>164</v>
      </c>
      <c r="AT152" s="207" t="s">
        <v>159</v>
      </c>
      <c r="AU152" s="207" t="s">
        <v>91</v>
      </c>
      <c r="AY152" s="17" t="s">
        <v>155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7" t="s">
        <v>89</v>
      </c>
      <c r="BK152" s="208">
        <f>ROUND(I152*H152,2)</f>
        <v>0</v>
      </c>
      <c r="BL152" s="17" t="s">
        <v>164</v>
      </c>
      <c r="BM152" s="207" t="s">
        <v>762</v>
      </c>
    </row>
    <row r="153" spans="2:65" s="13" customFormat="1" ht="11.25" x14ac:dyDescent="0.2">
      <c r="B153" s="220"/>
      <c r="C153" s="221"/>
      <c r="D153" s="211" t="s">
        <v>167</v>
      </c>
      <c r="E153" s="222" t="s">
        <v>1</v>
      </c>
      <c r="F153" s="223" t="s">
        <v>89</v>
      </c>
      <c r="G153" s="221"/>
      <c r="H153" s="224">
        <v>1</v>
      </c>
      <c r="I153" s="225"/>
      <c r="J153" s="221"/>
      <c r="K153" s="221"/>
      <c r="L153" s="226"/>
      <c r="M153" s="270"/>
      <c r="N153" s="271"/>
      <c r="O153" s="271"/>
      <c r="P153" s="271"/>
      <c r="Q153" s="271"/>
      <c r="R153" s="271"/>
      <c r="S153" s="271"/>
      <c r="T153" s="272"/>
      <c r="AT153" s="230" t="s">
        <v>167</v>
      </c>
      <c r="AU153" s="230" t="s">
        <v>91</v>
      </c>
      <c r="AV153" s="13" t="s">
        <v>91</v>
      </c>
      <c r="AW153" s="13" t="s">
        <v>38</v>
      </c>
      <c r="AX153" s="13" t="s">
        <v>89</v>
      </c>
      <c r="AY153" s="230" t="s">
        <v>155</v>
      </c>
    </row>
    <row r="154" spans="2:65" s="1" customFormat="1" ht="6.95" customHeight="1" x14ac:dyDescent="0.2">
      <c r="B154" s="49"/>
      <c r="C154" s="50"/>
      <c r="D154" s="50"/>
      <c r="E154" s="50"/>
      <c r="F154" s="50"/>
      <c r="G154" s="50"/>
      <c r="H154" s="50"/>
      <c r="I154" s="148"/>
      <c r="J154" s="50"/>
      <c r="K154" s="50"/>
      <c r="L154" s="38"/>
    </row>
  </sheetData>
  <sheetProtection algorithmName="SHA-512" hashValue="bwa+fPeGy0o+11Inb69VblrC2BOR6pfzlpmXiTUZtGZOXR8fxXKBbKd6Z2euzXtt5qDYasqBq9Zej+WJWfL2Tg==" saltValue="ezNiUOuz1VT5NvYwVjAEU9SEkxUbUv95vEc33kRVH0K4U+TTHwG2TSsoRcYpAl/zGz6+8JEnEmf7l+74/8LhBA==" spinCount="100000" sheet="1" objects="1" scenarios="1" formatColumns="0" formatRows="0" autoFilter="0"/>
  <autoFilter ref="C123:K1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1E_Rekapitulace stavby</vt:lpstr>
      <vt:lpstr>1E_101 - Soupis prací - Komu...</vt:lpstr>
      <vt:lpstr>1E_101b - Soupis prací - Opr...</vt:lpstr>
      <vt:lpstr>1E_VON - Soupis prací - Vedl...</vt:lpstr>
      <vt:lpstr>'1E_101 - Soupis prací - Komu...'!Názvy_tisku</vt:lpstr>
      <vt:lpstr>'1E_101b - Soupis prací - Opr...'!Názvy_tisku</vt:lpstr>
      <vt:lpstr>'1E_Rekapitulace stavby'!Názvy_tisku</vt:lpstr>
      <vt:lpstr>'1E_VON - Soupis prací - Vedl...'!Názvy_tisku</vt:lpstr>
      <vt:lpstr>'1E_101 - Soupis prací - Komu...'!Oblast_tisku</vt:lpstr>
      <vt:lpstr>'1E_101b - Soupis prací - Opr...'!Oblast_tisku</vt:lpstr>
      <vt:lpstr>'1E_Rekapitulace stavby'!Oblast_tisku</vt:lpstr>
      <vt:lpstr>'1E_VON - Soupis prací - Vedl...'!Oblast_tisku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vrana</dc:creator>
  <cp:lastModifiedBy>Novák Josef</cp:lastModifiedBy>
  <dcterms:created xsi:type="dcterms:W3CDTF">2019-02-25T23:26:02Z</dcterms:created>
  <dcterms:modified xsi:type="dcterms:W3CDTF">2019-05-15T15:09:18Z</dcterms:modified>
</cp:coreProperties>
</file>